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78334\Desktop\2025年招聘\高铁管委会+产发集团\"/>
    </mc:Choice>
  </mc:AlternateContent>
  <xr:revisionPtr revIDLastSave="0" documentId="13_ncr:1_{16E6848A-AA2C-4A6C-BE08-366DCF275C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6" i="1" l="1"/>
  <c r="F166" i="1"/>
  <c r="E166" i="1"/>
  <c r="B166" i="1"/>
  <c r="J165" i="1"/>
  <c r="F165" i="1"/>
  <c r="E165" i="1"/>
  <c r="B165" i="1"/>
  <c r="J164" i="1"/>
  <c r="F164" i="1"/>
  <c r="E164" i="1"/>
  <c r="B164" i="1"/>
  <c r="J163" i="1"/>
  <c r="F163" i="1"/>
  <c r="E163" i="1"/>
  <c r="B163" i="1"/>
  <c r="J162" i="1"/>
  <c r="F162" i="1"/>
  <c r="E162" i="1"/>
  <c r="B162" i="1"/>
  <c r="J161" i="1"/>
  <c r="F161" i="1"/>
  <c r="E161" i="1"/>
  <c r="B161" i="1"/>
  <c r="J160" i="1"/>
  <c r="F160" i="1"/>
  <c r="E160" i="1"/>
  <c r="B160" i="1"/>
  <c r="J159" i="1"/>
  <c r="F159" i="1"/>
  <c r="E159" i="1"/>
  <c r="B159" i="1"/>
  <c r="J158" i="1"/>
  <c r="F158" i="1"/>
  <c r="E158" i="1"/>
  <c r="B158" i="1"/>
  <c r="J157" i="1"/>
  <c r="F157" i="1"/>
  <c r="E157" i="1"/>
  <c r="B157" i="1"/>
  <c r="J156" i="1"/>
  <c r="F156" i="1"/>
  <c r="E156" i="1"/>
  <c r="B156" i="1"/>
  <c r="J155" i="1"/>
  <c r="F155" i="1"/>
  <c r="E155" i="1"/>
  <c r="B155" i="1"/>
  <c r="J154" i="1"/>
  <c r="F154" i="1"/>
  <c r="E154" i="1"/>
  <c r="B154" i="1"/>
  <c r="J153" i="1"/>
  <c r="F153" i="1"/>
  <c r="E153" i="1"/>
  <c r="B153" i="1"/>
  <c r="J152" i="1"/>
  <c r="F152" i="1"/>
  <c r="E152" i="1"/>
  <c r="B152" i="1"/>
  <c r="J151" i="1"/>
  <c r="F151" i="1"/>
  <c r="E151" i="1"/>
  <c r="B151" i="1"/>
  <c r="J150" i="1"/>
  <c r="F150" i="1"/>
  <c r="E150" i="1"/>
  <c r="B150" i="1"/>
  <c r="J149" i="1"/>
  <c r="F149" i="1"/>
  <c r="E149" i="1"/>
  <c r="B149" i="1"/>
  <c r="J148" i="1"/>
  <c r="F148" i="1"/>
  <c r="E148" i="1"/>
  <c r="B148" i="1"/>
  <c r="J147" i="1"/>
  <c r="F147" i="1"/>
  <c r="E147" i="1"/>
  <c r="B147" i="1"/>
  <c r="J146" i="1"/>
  <c r="F146" i="1"/>
  <c r="E146" i="1"/>
  <c r="B146" i="1"/>
  <c r="J145" i="1"/>
  <c r="F145" i="1"/>
  <c r="E145" i="1"/>
  <c r="B145" i="1"/>
  <c r="J144" i="1"/>
  <c r="F144" i="1"/>
  <c r="E144" i="1"/>
  <c r="B144" i="1"/>
  <c r="J143" i="1"/>
  <c r="F143" i="1"/>
  <c r="E143" i="1"/>
  <c r="B143" i="1"/>
  <c r="J142" i="1"/>
  <c r="F142" i="1"/>
  <c r="E142" i="1"/>
  <c r="B142" i="1"/>
  <c r="J141" i="1"/>
  <c r="F141" i="1"/>
  <c r="E141" i="1"/>
  <c r="B141" i="1"/>
  <c r="J140" i="1"/>
  <c r="F140" i="1"/>
  <c r="E140" i="1"/>
  <c r="B140" i="1"/>
  <c r="J139" i="1"/>
  <c r="F139" i="1"/>
  <c r="E139" i="1"/>
  <c r="B139" i="1"/>
  <c r="J138" i="1"/>
  <c r="F138" i="1"/>
  <c r="E138" i="1"/>
  <c r="B138" i="1"/>
  <c r="J137" i="1"/>
  <c r="F137" i="1"/>
  <c r="E137" i="1"/>
  <c r="B137" i="1"/>
  <c r="J136" i="1"/>
  <c r="F136" i="1"/>
  <c r="E136" i="1"/>
  <c r="B136" i="1"/>
  <c r="J135" i="1"/>
  <c r="F135" i="1"/>
  <c r="E135" i="1"/>
  <c r="B135" i="1"/>
  <c r="J134" i="1"/>
  <c r="F134" i="1"/>
  <c r="E134" i="1"/>
  <c r="B134" i="1"/>
  <c r="J133" i="1"/>
  <c r="F133" i="1"/>
  <c r="E133" i="1"/>
  <c r="B133" i="1"/>
  <c r="J132" i="1"/>
  <c r="F132" i="1"/>
  <c r="E132" i="1"/>
  <c r="B132" i="1"/>
  <c r="J131" i="1"/>
  <c r="F131" i="1"/>
  <c r="E131" i="1"/>
  <c r="B131" i="1"/>
  <c r="J130" i="1"/>
  <c r="F130" i="1"/>
  <c r="E130" i="1"/>
  <c r="B130" i="1"/>
  <c r="J129" i="1"/>
  <c r="F129" i="1"/>
  <c r="E129" i="1"/>
  <c r="B129" i="1"/>
  <c r="J128" i="1"/>
  <c r="F128" i="1"/>
  <c r="E128" i="1"/>
  <c r="B128" i="1"/>
  <c r="J127" i="1"/>
  <c r="F127" i="1"/>
  <c r="E127" i="1"/>
  <c r="B127" i="1"/>
  <c r="J126" i="1"/>
  <c r="F126" i="1"/>
  <c r="E126" i="1"/>
  <c r="B126" i="1"/>
  <c r="J125" i="1"/>
  <c r="F125" i="1"/>
  <c r="E125" i="1"/>
  <c r="B125" i="1"/>
  <c r="J124" i="1"/>
  <c r="F124" i="1"/>
  <c r="E124" i="1"/>
  <c r="B124" i="1"/>
  <c r="J123" i="1"/>
  <c r="F123" i="1"/>
  <c r="E123" i="1"/>
  <c r="B123" i="1"/>
  <c r="J122" i="1"/>
  <c r="F122" i="1"/>
  <c r="E122" i="1"/>
  <c r="B122" i="1"/>
  <c r="J121" i="1"/>
  <c r="F121" i="1"/>
  <c r="E121" i="1"/>
  <c r="B121" i="1"/>
  <c r="J120" i="1"/>
  <c r="F120" i="1"/>
  <c r="E120" i="1"/>
  <c r="B120" i="1"/>
  <c r="J119" i="1"/>
  <c r="F119" i="1"/>
  <c r="E119" i="1"/>
  <c r="B119" i="1"/>
  <c r="J118" i="1"/>
  <c r="F118" i="1"/>
  <c r="E118" i="1"/>
  <c r="B118" i="1"/>
  <c r="J117" i="1"/>
  <c r="F117" i="1"/>
  <c r="E117" i="1"/>
  <c r="B117" i="1"/>
  <c r="J116" i="1"/>
  <c r="F116" i="1"/>
  <c r="E116" i="1"/>
  <c r="B116" i="1"/>
  <c r="J115" i="1"/>
  <c r="F115" i="1"/>
  <c r="E115" i="1"/>
  <c r="B115" i="1"/>
  <c r="J114" i="1"/>
  <c r="F114" i="1"/>
  <c r="E114" i="1"/>
  <c r="B114" i="1"/>
  <c r="J113" i="1"/>
  <c r="F113" i="1"/>
  <c r="E113" i="1"/>
  <c r="B113" i="1"/>
  <c r="J112" i="1"/>
  <c r="F112" i="1"/>
  <c r="E112" i="1"/>
  <c r="B112" i="1"/>
  <c r="J111" i="1"/>
  <c r="F111" i="1"/>
  <c r="E111" i="1"/>
  <c r="B111" i="1"/>
  <c r="J110" i="1"/>
  <c r="F110" i="1"/>
  <c r="E110" i="1"/>
  <c r="B110" i="1"/>
  <c r="J109" i="1"/>
  <c r="F109" i="1"/>
  <c r="E109" i="1"/>
  <c r="B109" i="1"/>
  <c r="J108" i="1"/>
  <c r="F108" i="1"/>
  <c r="E108" i="1"/>
  <c r="B108" i="1"/>
  <c r="J107" i="1"/>
  <c r="F107" i="1"/>
  <c r="E107" i="1"/>
  <c r="B107" i="1"/>
  <c r="J106" i="1"/>
  <c r="F106" i="1"/>
  <c r="E106" i="1"/>
  <c r="B106" i="1"/>
  <c r="J105" i="1"/>
  <c r="F105" i="1"/>
  <c r="E105" i="1"/>
  <c r="B105" i="1"/>
  <c r="J104" i="1"/>
  <c r="F104" i="1"/>
  <c r="E104" i="1"/>
  <c r="B104" i="1"/>
  <c r="J103" i="1"/>
  <c r="F103" i="1"/>
  <c r="E103" i="1"/>
  <c r="B103" i="1"/>
  <c r="J102" i="1"/>
  <c r="F102" i="1"/>
  <c r="E102" i="1"/>
  <c r="B102" i="1"/>
  <c r="J101" i="1"/>
  <c r="F101" i="1"/>
  <c r="E101" i="1"/>
  <c r="B101" i="1"/>
  <c r="J100" i="1"/>
  <c r="F100" i="1"/>
  <c r="E100" i="1"/>
  <c r="B100" i="1"/>
  <c r="J99" i="1"/>
  <c r="F99" i="1"/>
  <c r="E99" i="1"/>
  <c r="B99" i="1"/>
  <c r="J98" i="1"/>
  <c r="F98" i="1"/>
  <c r="E98" i="1"/>
  <c r="B98" i="1"/>
  <c r="J97" i="1"/>
  <c r="F97" i="1"/>
  <c r="E97" i="1"/>
  <c r="B97" i="1"/>
  <c r="J96" i="1"/>
  <c r="F96" i="1"/>
  <c r="E96" i="1"/>
  <c r="B96" i="1"/>
  <c r="J95" i="1"/>
  <c r="F95" i="1"/>
  <c r="E95" i="1"/>
  <c r="B95" i="1"/>
  <c r="J94" i="1"/>
  <c r="F94" i="1"/>
  <c r="E94" i="1"/>
  <c r="B94" i="1"/>
  <c r="J93" i="1"/>
  <c r="F93" i="1"/>
  <c r="E93" i="1"/>
  <c r="B93" i="1"/>
  <c r="J92" i="1"/>
  <c r="F92" i="1"/>
  <c r="E92" i="1"/>
  <c r="B92" i="1"/>
  <c r="J91" i="1"/>
  <c r="F91" i="1"/>
  <c r="E91" i="1"/>
  <c r="B91" i="1"/>
  <c r="J90" i="1"/>
  <c r="F90" i="1"/>
  <c r="E90" i="1"/>
  <c r="B90" i="1"/>
  <c r="J89" i="1"/>
  <c r="F89" i="1"/>
  <c r="E89" i="1"/>
  <c r="B89" i="1"/>
  <c r="J88" i="1"/>
  <c r="F88" i="1"/>
  <c r="E88" i="1"/>
  <c r="B88" i="1"/>
  <c r="J87" i="1"/>
  <c r="F87" i="1"/>
  <c r="E87" i="1"/>
  <c r="B87" i="1"/>
  <c r="J86" i="1"/>
  <c r="F86" i="1"/>
  <c r="E86" i="1"/>
  <c r="B86" i="1"/>
  <c r="J85" i="1"/>
  <c r="F85" i="1"/>
  <c r="E85" i="1"/>
  <c r="B85" i="1"/>
  <c r="J84" i="1"/>
  <c r="F84" i="1"/>
  <c r="E84" i="1"/>
  <c r="B84" i="1"/>
  <c r="J83" i="1"/>
  <c r="F83" i="1"/>
  <c r="E83" i="1"/>
  <c r="B83" i="1"/>
  <c r="J82" i="1"/>
  <c r="F82" i="1"/>
  <c r="E82" i="1"/>
  <c r="B82" i="1"/>
  <c r="J81" i="1"/>
  <c r="F81" i="1"/>
  <c r="E81" i="1"/>
  <c r="B81" i="1"/>
  <c r="J80" i="1"/>
  <c r="F80" i="1"/>
  <c r="E80" i="1"/>
  <c r="B80" i="1"/>
  <c r="J79" i="1"/>
  <c r="F79" i="1"/>
  <c r="E79" i="1"/>
  <c r="B79" i="1"/>
  <c r="J78" i="1"/>
  <c r="F78" i="1"/>
  <c r="E78" i="1"/>
  <c r="B78" i="1"/>
  <c r="J77" i="1"/>
  <c r="F77" i="1"/>
  <c r="E77" i="1"/>
  <c r="B77" i="1"/>
  <c r="J76" i="1"/>
  <c r="F76" i="1"/>
  <c r="E76" i="1"/>
  <c r="B76" i="1"/>
  <c r="J75" i="1"/>
  <c r="F75" i="1"/>
  <c r="E75" i="1"/>
  <c r="B75" i="1"/>
  <c r="J74" i="1"/>
  <c r="F74" i="1"/>
  <c r="E74" i="1"/>
  <c r="B74" i="1"/>
  <c r="J73" i="1"/>
  <c r="F73" i="1"/>
  <c r="E73" i="1"/>
  <c r="B73" i="1"/>
  <c r="J72" i="1"/>
  <c r="F72" i="1"/>
  <c r="E72" i="1"/>
  <c r="B72" i="1"/>
  <c r="J71" i="1"/>
  <c r="F71" i="1"/>
  <c r="E71" i="1"/>
  <c r="B71" i="1"/>
  <c r="J70" i="1"/>
  <c r="F70" i="1"/>
  <c r="E70" i="1"/>
  <c r="B70" i="1"/>
  <c r="J69" i="1"/>
  <c r="F69" i="1"/>
  <c r="E69" i="1"/>
  <c r="B69" i="1"/>
  <c r="J68" i="1"/>
  <c r="F68" i="1"/>
  <c r="E68" i="1"/>
  <c r="B68" i="1"/>
  <c r="J67" i="1"/>
  <c r="F67" i="1"/>
  <c r="E67" i="1"/>
  <c r="B67" i="1"/>
  <c r="J66" i="1"/>
  <c r="F66" i="1"/>
  <c r="E66" i="1"/>
  <c r="B66" i="1"/>
  <c r="J65" i="1"/>
  <c r="F65" i="1"/>
  <c r="E65" i="1"/>
  <c r="B65" i="1"/>
  <c r="J64" i="1"/>
  <c r="F64" i="1"/>
  <c r="E64" i="1"/>
  <c r="B64" i="1"/>
  <c r="J63" i="1"/>
  <c r="F63" i="1"/>
  <c r="E63" i="1"/>
  <c r="B63" i="1"/>
  <c r="J62" i="1"/>
  <c r="F62" i="1"/>
  <c r="E62" i="1"/>
  <c r="B62" i="1"/>
  <c r="J61" i="1"/>
  <c r="F61" i="1"/>
  <c r="E61" i="1"/>
  <c r="B61" i="1"/>
  <c r="J60" i="1"/>
  <c r="F60" i="1"/>
  <c r="E60" i="1"/>
  <c r="B60" i="1"/>
  <c r="J59" i="1"/>
  <c r="F59" i="1"/>
  <c r="E59" i="1"/>
  <c r="B59" i="1"/>
  <c r="J58" i="1"/>
  <c r="F58" i="1"/>
  <c r="E58" i="1"/>
  <c r="B58" i="1"/>
  <c r="J57" i="1"/>
  <c r="F57" i="1"/>
  <c r="E57" i="1"/>
  <c r="B57" i="1"/>
  <c r="J56" i="1"/>
  <c r="F56" i="1"/>
  <c r="E56" i="1"/>
  <c r="B56" i="1"/>
  <c r="J55" i="1"/>
  <c r="F55" i="1"/>
  <c r="E55" i="1"/>
  <c r="B55" i="1"/>
  <c r="J54" i="1"/>
  <c r="F54" i="1"/>
  <c r="E54" i="1"/>
  <c r="B54" i="1"/>
  <c r="J53" i="1"/>
  <c r="F53" i="1"/>
  <c r="E53" i="1"/>
  <c r="B53" i="1"/>
  <c r="J52" i="1"/>
  <c r="F52" i="1"/>
  <c r="E52" i="1"/>
  <c r="B52" i="1"/>
  <c r="J51" i="1"/>
  <c r="F51" i="1"/>
  <c r="E51" i="1"/>
  <c r="B51" i="1"/>
  <c r="J50" i="1"/>
  <c r="F50" i="1"/>
  <c r="E50" i="1"/>
  <c r="B50" i="1"/>
  <c r="J49" i="1"/>
  <c r="F49" i="1"/>
  <c r="E49" i="1"/>
  <c r="B49" i="1"/>
  <c r="J48" i="1"/>
  <c r="F48" i="1"/>
  <c r="E48" i="1"/>
  <c r="B48" i="1"/>
  <c r="J47" i="1"/>
  <c r="F47" i="1"/>
  <c r="E47" i="1"/>
  <c r="B47" i="1"/>
  <c r="J46" i="1"/>
  <c r="F46" i="1"/>
  <c r="E46" i="1"/>
  <c r="B46" i="1"/>
  <c r="J45" i="1"/>
  <c r="F45" i="1"/>
  <c r="E45" i="1"/>
  <c r="B45" i="1"/>
  <c r="J44" i="1"/>
  <c r="F44" i="1"/>
  <c r="E44" i="1"/>
  <c r="B44" i="1"/>
  <c r="J43" i="1"/>
  <c r="F43" i="1"/>
  <c r="E43" i="1"/>
  <c r="B43" i="1"/>
  <c r="J42" i="1"/>
  <c r="F42" i="1"/>
  <c r="E42" i="1"/>
  <c r="B42" i="1"/>
  <c r="J41" i="1"/>
  <c r="F41" i="1"/>
  <c r="E41" i="1"/>
  <c r="B41" i="1"/>
  <c r="J40" i="1"/>
  <c r="F40" i="1"/>
  <c r="E40" i="1"/>
  <c r="B40" i="1"/>
  <c r="J39" i="1"/>
  <c r="F39" i="1"/>
  <c r="E39" i="1"/>
  <c r="B39" i="1"/>
  <c r="J38" i="1"/>
  <c r="F38" i="1"/>
  <c r="E38" i="1"/>
  <c r="B38" i="1"/>
  <c r="J37" i="1"/>
  <c r="F37" i="1"/>
  <c r="E37" i="1"/>
  <c r="B37" i="1"/>
  <c r="J36" i="1"/>
  <c r="F36" i="1"/>
  <c r="E36" i="1"/>
  <c r="B36" i="1"/>
  <c r="J35" i="1"/>
  <c r="F35" i="1"/>
  <c r="E35" i="1"/>
  <c r="B35" i="1"/>
  <c r="J34" i="1"/>
  <c r="F34" i="1"/>
  <c r="E34" i="1"/>
  <c r="B34" i="1"/>
  <c r="J33" i="1"/>
  <c r="F33" i="1"/>
  <c r="E33" i="1"/>
  <c r="B33" i="1"/>
  <c r="J32" i="1"/>
  <c r="F32" i="1"/>
  <c r="E32" i="1"/>
  <c r="B32" i="1"/>
  <c r="J31" i="1"/>
  <c r="F31" i="1"/>
  <c r="E31" i="1"/>
  <c r="B31" i="1"/>
  <c r="J30" i="1"/>
  <c r="F30" i="1"/>
  <c r="E30" i="1"/>
  <c r="B30" i="1"/>
  <c r="J29" i="1"/>
  <c r="F29" i="1"/>
  <c r="E29" i="1"/>
  <c r="B29" i="1"/>
  <c r="J28" i="1"/>
  <c r="F28" i="1"/>
  <c r="E28" i="1"/>
  <c r="B28" i="1"/>
  <c r="J27" i="1"/>
  <c r="F27" i="1"/>
  <c r="E27" i="1"/>
  <c r="B27" i="1"/>
  <c r="J26" i="1"/>
  <c r="F26" i="1"/>
  <c r="E26" i="1"/>
  <c r="B26" i="1"/>
  <c r="J25" i="1"/>
  <c r="F25" i="1"/>
  <c r="E25" i="1"/>
  <c r="B25" i="1"/>
  <c r="J24" i="1"/>
  <c r="F24" i="1"/>
  <c r="E24" i="1"/>
  <c r="B24" i="1"/>
  <c r="J23" i="1"/>
  <c r="F23" i="1"/>
  <c r="E23" i="1"/>
  <c r="B23" i="1"/>
  <c r="J22" i="1"/>
  <c r="F22" i="1"/>
  <c r="E22" i="1"/>
  <c r="B22" i="1"/>
  <c r="J21" i="1"/>
  <c r="F21" i="1"/>
  <c r="E21" i="1"/>
  <c r="B21" i="1"/>
  <c r="J20" i="1"/>
  <c r="F20" i="1"/>
  <c r="E20" i="1"/>
  <c r="B20" i="1"/>
  <c r="J19" i="1"/>
  <c r="F19" i="1"/>
  <c r="E19" i="1"/>
  <c r="B19" i="1"/>
  <c r="J18" i="1"/>
  <c r="F18" i="1"/>
  <c r="E18" i="1"/>
  <c r="B18" i="1"/>
  <c r="J17" i="1"/>
  <c r="F17" i="1"/>
  <c r="E17" i="1"/>
  <c r="B17" i="1"/>
  <c r="J16" i="1"/>
  <c r="F16" i="1"/>
  <c r="E16" i="1"/>
  <c r="B16" i="1"/>
  <c r="J15" i="1"/>
  <c r="F15" i="1"/>
  <c r="E15" i="1"/>
  <c r="B15" i="1"/>
  <c r="J14" i="1"/>
  <c r="F14" i="1"/>
  <c r="E14" i="1"/>
  <c r="B14" i="1"/>
  <c r="J13" i="1"/>
  <c r="F13" i="1"/>
  <c r="E13" i="1"/>
  <c r="B13" i="1"/>
  <c r="J12" i="1"/>
  <c r="F12" i="1"/>
  <c r="E12" i="1"/>
  <c r="B12" i="1"/>
  <c r="J11" i="1"/>
  <c r="F11" i="1"/>
  <c r="E11" i="1"/>
  <c r="B11" i="1"/>
  <c r="J10" i="1"/>
  <c r="F10" i="1"/>
  <c r="E10" i="1"/>
  <c r="B10" i="1"/>
  <c r="J9" i="1"/>
  <c r="F9" i="1"/>
  <c r="E9" i="1"/>
  <c r="B9" i="1"/>
  <c r="J8" i="1"/>
  <c r="F8" i="1"/>
  <c r="E8" i="1"/>
  <c r="B8" i="1"/>
  <c r="J7" i="1"/>
  <c r="F7" i="1"/>
  <c r="E7" i="1"/>
  <c r="B7" i="1"/>
  <c r="J6" i="1"/>
  <c r="F6" i="1"/>
  <c r="E6" i="1"/>
  <c r="B6" i="1"/>
  <c r="J5" i="1"/>
  <c r="F5" i="1"/>
  <c r="E5" i="1"/>
  <c r="B5" i="1"/>
  <c r="J4" i="1"/>
  <c r="F4" i="1"/>
  <c r="E4" i="1"/>
  <c r="B4" i="1"/>
  <c r="J3" i="1"/>
  <c r="F3" i="1"/>
  <c r="E3" i="1"/>
  <c r="B3" i="1"/>
</calcChain>
</file>

<file path=xl/sharedStrings.xml><?xml version="1.0" encoding="utf-8"?>
<sst xmlns="http://schemas.openxmlformats.org/spreadsheetml/2006/main" count="355" uniqueCount="28">
  <si>
    <t>2025年蚌埠市东方人力资源有限公司劳务派遣人员夏季招聘、蚌埠市龙子湖区产业发展有限公司公开招聘面试成绩及总成绩</t>
    <phoneticPr fontId="1" type="noConversion"/>
  </si>
  <si>
    <t>序号</t>
    <phoneticPr fontId="1" type="noConversion"/>
  </si>
  <si>
    <t>岗位代码</t>
  </si>
  <si>
    <t>岗位名称</t>
  </si>
  <si>
    <t>招聘单位</t>
  </si>
  <si>
    <t>性别</t>
  </si>
  <si>
    <t>准考证号</t>
  </si>
  <si>
    <t>笔试成绩</t>
    <phoneticPr fontId="1" type="noConversion"/>
  </si>
  <si>
    <t>抽签号</t>
    <phoneticPr fontId="1" type="noConversion"/>
  </si>
  <si>
    <t>面试成绩</t>
    <phoneticPr fontId="1" type="noConversion"/>
  </si>
  <si>
    <t>总成绩</t>
    <phoneticPr fontId="1" type="noConversion"/>
  </si>
  <si>
    <t>副总监</t>
  </si>
  <si>
    <t>综合办公室</t>
  </si>
  <si>
    <t>缺考</t>
    <phoneticPr fontId="1" type="noConversion"/>
  </si>
  <si>
    <t>工作人员</t>
  </si>
  <si>
    <t>帮办服务部</t>
  </si>
  <si>
    <t>弃考</t>
    <phoneticPr fontId="1" type="noConversion"/>
  </si>
  <si>
    <t>安全环保部</t>
  </si>
  <si>
    <t>经济发展部</t>
  </si>
  <si>
    <t>副总经理</t>
  </si>
  <si>
    <t>管理层</t>
  </si>
  <si>
    <t>副部长</t>
  </si>
  <si>
    <t>招商部</t>
  </si>
  <si>
    <t>综合部</t>
  </si>
  <si>
    <t>融资部</t>
  </si>
  <si>
    <t>基建部</t>
  </si>
  <si>
    <t>资产部</t>
  </si>
  <si>
    <t>纪检部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</si>
</sst>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6"/>
  <sheetViews>
    <sheetView tabSelected="1" workbookViewId="0">
      <selection activeCell="R6" sqref="R6"/>
    </sheetView>
  </sheetViews>
  <sheetFormatPr defaultRowHeight="72.599999999999994" customHeight="1" x14ac:dyDescent="0.25"/>
  <cols>
    <col min="1" max="1" width="6.6640625" customWidth="1"/>
    <col min="2" max="2" width="10.33203125" customWidth="1"/>
    <col min="3" max="3" width="10.109375" customWidth="1"/>
    <col min="4" max="4" width="12.21875" customWidth="1"/>
    <col min="5" max="5" width="6.44140625" customWidth="1"/>
    <col min="6" max="6" width="12.77734375" bestFit="1" customWidth="1"/>
    <col min="7" max="7" width="9.5546875" bestFit="1" customWidth="1"/>
    <col min="8" max="8" width="7.5546875" bestFit="1" customWidth="1"/>
    <col min="9" max="9" width="9.5546875" bestFit="1" customWidth="1"/>
    <col min="10" max="10" width="7.5546875" bestFit="1" customWidth="1"/>
  </cols>
  <sheetData>
    <row r="1" spans="1:10" ht="72.599999999999994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ht="26.4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</row>
    <row r="3" spans="1:10" ht="19.95" customHeight="1" x14ac:dyDescent="0.25">
      <c r="A3" s="1">
        <v>1</v>
      </c>
      <c r="B3" s="1" t="str">
        <f>"202501"</f>
        <v>202501</v>
      </c>
      <c r="C3" s="1" t="s">
        <v>11</v>
      </c>
      <c r="D3" s="1" t="s">
        <v>12</v>
      </c>
      <c r="E3" s="1" t="str">
        <f>"女"</f>
        <v>女</v>
      </c>
      <c r="F3" s="1" t="str">
        <f>"25051700104"</f>
        <v>25051700104</v>
      </c>
      <c r="G3" s="1">
        <v>71</v>
      </c>
      <c r="H3" s="1">
        <v>19</v>
      </c>
      <c r="I3" s="1">
        <v>76.8</v>
      </c>
      <c r="J3" s="2">
        <f t="shared" ref="J3:J66" si="0">G3*0.4+I3*0.6</f>
        <v>74.48</v>
      </c>
    </row>
    <row r="4" spans="1:10" ht="19.95" customHeight="1" x14ac:dyDescent="0.25">
      <c r="A4" s="1">
        <v>2</v>
      </c>
      <c r="B4" s="1" t="str">
        <f>"202501"</f>
        <v>202501</v>
      </c>
      <c r="C4" s="1" t="s">
        <v>11</v>
      </c>
      <c r="D4" s="1" t="s">
        <v>12</v>
      </c>
      <c r="E4" s="1" t="str">
        <f>"女"</f>
        <v>女</v>
      </c>
      <c r="F4" s="1" t="str">
        <f>"25051700106"</f>
        <v>25051700106</v>
      </c>
      <c r="G4" s="1">
        <v>72</v>
      </c>
      <c r="H4" s="1">
        <v>9</v>
      </c>
      <c r="I4" s="1">
        <v>74.8</v>
      </c>
      <c r="J4" s="2">
        <f t="shared" si="0"/>
        <v>73.679999999999993</v>
      </c>
    </row>
    <row r="5" spans="1:10" ht="19.95" customHeight="1" x14ac:dyDescent="0.25">
      <c r="A5" s="1">
        <v>3</v>
      </c>
      <c r="B5" s="1" t="str">
        <f>"202501"</f>
        <v>202501</v>
      </c>
      <c r="C5" s="1" t="s">
        <v>11</v>
      </c>
      <c r="D5" s="1" t="s">
        <v>12</v>
      </c>
      <c r="E5" s="1" t="str">
        <f>"女"</f>
        <v>女</v>
      </c>
      <c r="F5" s="1" t="str">
        <f>"25051700105"</f>
        <v>25051700105</v>
      </c>
      <c r="G5" s="1">
        <v>69</v>
      </c>
      <c r="H5" s="1" t="s">
        <v>13</v>
      </c>
      <c r="I5" s="1">
        <v>0</v>
      </c>
      <c r="J5" s="2">
        <f t="shared" si="0"/>
        <v>27.6</v>
      </c>
    </row>
    <row r="6" spans="1:10" ht="19.95" customHeight="1" x14ac:dyDescent="0.25">
      <c r="A6" s="1">
        <v>4</v>
      </c>
      <c r="B6" s="1" t="str">
        <f>"202502"</f>
        <v>202502</v>
      </c>
      <c r="C6" s="1" t="s">
        <v>11</v>
      </c>
      <c r="D6" s="1" t="s">
        <v>12</v>
      </c>
      <c r="E6" s="1" t="str">
        <f>"男"</f>
        <v>男</v>
      </c>
      <c r="F6" s="1" t="str">
        <f>"25051700111"</f>
        <v>25051700111</v>
      </c>
      <c r="G6" s="1">
        <v>71</v>
      </c>
      <c r="H6" s="1">
        <v>15</v>
      </c>
      <c r="I6" s="1">
        <v>74.599999999999994</v>
      </c>
      <c r="J6" s="2">
        <f t="shared" si="0"/>
        <v>73.16</v>
      </c>
    </row>
    <row r="7" spans="1:10" ht="19.95" customHeight="1" x14ac:dyDescent="0.25">
      <c r="A7" s="1">
        <v>5</v>
      </c>
      <c r="B7" s="1" t="str">
        <f>"202502"</f>
        <v>202502</v>
      </c>
      <c r="C7" s="1" t="s">
        <v>11</v>
      </c>
      <c r="D7" s="1" t="s">
        <v>12</v>
      </c>
      <c r="E7" s="1" t="str">
        <f>"男"</f>
        <v>男</v>
      </c>
      <c r="F7" s="1" t="str">
        <f>"25051700114"</f>
        <v>25051700114</v>
      </c>
      <c r="G7" s="1">
        <v>72</v>
      </c>
      <c r="H7" s="1">
        <v>2</v>
      </c>
      <c r="I7" s="1">
        <v>73.599999999999994</v>
      </c>
      <c r="J7" s="2">
        <f t="shared" si="0"/>
        <v>72.959999999999994</v>
      </c>
    </row>
    <row r="8" spans="1:10" ht="19.95" customHeight="1" x14ac:dyDescent="0.25">
      <c r="A8" s="1">
        <v>6</v>
      </c>
      <c r="B8" s="1" t="str">
        <f>"202503"</f>
        <v>202503</v>
      </c>
      <c r="C8" s="1" t="s">
        <v>14</v>
      </c>
      <c r="D8" s="1" t="s">
        <v>12</v>
      </c>
      <c r="E8" s="1" t="str">
        <f>"女"</f>
        <v>女</v>
      </c>
      <c r="F8" s="1" t="str">
        <f>"25051700118"</f>
        <v>25051700118</v>
      </c>
      <c r="G8" s="1">
        <v>71</v>
      </c>
      <c r="H8" s="1">
        <v>12</v>
      </c>
      <c r="I8" s="1">
        <v>73.8</v>
      </c>
      <c r="J8" s="2">
        <f t="shared" si="0"/>
        <v>72.679999999999993</v>
      </c>
    </row>
    <row r="9" spans="1:10" ht="19.95" customHeight="1" x14ac:dyDescent="0.25">
      <c r="A9" s="1">
        <v>7</v>
      </c>
      <c r="B9" s="1" t="str">
        <f>"202503"</f>
        <v>202503</v>
      </c>
      <c r="C9" s="1" t="s">
        <v>14</v>
      </c>
      <c r="D9" s="1" t="s">
        <v>12</v>
      </c>
      <c r="E9" s="1" t="str">
        <f>"女"</f>
        <v>女</v>
      </c>
      <c r="F9" s="1" t="str">
        <f>"25051700119"</f>
        <v>25051700119</v>
      </c>
      <c r="G9" s="1">
        <v>69</v>
      </c>
      <c r="H9" s="1">
        <v>16</v>
      </c>
      <c r="I9" s="1">
        <v>74.8</v>
      </c>
      <c r="J9" s="2">
        <f t="shared" si="0"/>
        <v>72.47999999999999</v>
      </c>
    </row>
    <row r="10" spans="1:10" ht="19.95" customHeight="1" x14ac:dyDescent="0.25">
      <c r="A10" s="1">
        <v>8</v>
      </c>
      <c r="B10" s="1" t="str">
        <f t="shared" ref="B10:B16" si="1">"202504"</f>
        <v>202504</v>
      </c>
      <c r="C10" s="1" t="s">
        <v>14</v>
      </c>
      <c r="D10" s="1" t="s">
        <v>12</v>
      </c>
      <c r="E10" s="1" t="str">
        <f>"女"</f>
        <v>女</v>
      </c>
      <c r="F10" s="1" t="str">
        <f>"25051700302"</f>
        <v>25051700302</v>
      </c>
      <c r="G10" s="1">
        <v>79</v>
      </c>
      <c r="H10" s="1">
        <v>36</v>
      </c>
      <c r="I10" s="1">
        <v>74.239999999999995</v>
      </c>
      <c r="J10" s="2">
        <f t="shared" si="0"/>
        <v>76.144000000000005</v>
      </c>
    </row>
    <row r="11" spans="1:10" ht="19.95" customHeight="1" x14ac:dyDescent="0.25">
      <c r="A11" s="1">
        <v>9</v>
      </c>
      <c r="B11" s="1" t="str">
        <f t="shared" si="1"/>
        <v>202504</v>
      </c>
      <c r="C11" s="1" t="s">
        <v>14</v>
      </c>
      <c r="D11" s="1" t="s">
        <v>12</v>
      </c>
      <c r="E11" s="1" t="str">
        <f>"男"</f>
        <v>男</v>
      </c>
      <c r="F11" s="1" t="str">
        <f>"25051700202"</f>
        <v>25051700202</v>
      </c>
      <c r="G11" s="1">
        <v>73</v>
      </c>
      <c r="H11" s="1">
        <v>13</v>
      </c>
      <c r="I11" s="1">
        <v>77.5</v>
      </c>
      <c r="J11" s="2">
        <f t="shared" si="0"/>
        <v>75.7</v>
      </c>
    </row>
    <row r="12" spans="1:10" ht="19.95" customHeight="1" x14ac:dyDescent="0.25">
      <c r="A12" s="1">
        <v>10</v>
      </c>
      <c r="B12" s="1" t="str">
        <f t="shared" si="1"/>
        <v>202504</v>
      </c>
      <c r="C12" s="1" t="s">
        <v>14</v>
      </c>
      <c r="D12" s="1" t="s">
        <v>12</v>
      </c>
      <c r="E12" s="1" t="str">
        <f>"女"</f>
        <v>女</v>
      </c>
      <c r="F12" s="1" t="str">
        <f>"25051700124"</f>
        <v>25051700124</v>
      </c>
      <c r="G12" s="1">
        <v>74</v>
      </c>
      <c r="H12" s="1">
        <v>30</v>
      </c>
      <c r="I12" s="1">
        <v>76</v>
      </c>
      <c r="J12" s="2">
        <f t="shared" si="0"/>
        <v>75.2</v>
      </c>
    </row>
    <row r="13" spans="1:10" ht="19.95" customHeight="1" x14ac:dyDescent="0.25">
      <c r="A13" s="1">
        <v>11</v>
      </c>
      <c r="B13" s="1" t="str">
        <f t="shared" si="1"/>
        <v>202504</v>
      </c>
      <c r="C13" s="1" t="s">
        <v>14</v>
      </c>
      <c r="D13" s="1" t="s">
        <v>12</v>
      </c>
      <c r="E13" s="1" t="str">
        <f>"女"</f>
        <v>女</v>
      </c>
      <c r="F13" s="1" t="str">
        <f>"25051700223"</f>
        <v>25051700223</v>
      </c>
      <c r="G13" s="1">
        <v>71</v>
      </c>
      <c r="H13" s="1">
        <v>41</v>
      </c>
      <c r="I13" s="1">
        <v>76.3</v>
      </c>
      <c r="J13" s="2">
        <f t="shared" si="0"/>
        <v>74.179999999999993</v>
      </c>
    </row>
    <row r="14" spans="1:10" ht="19.95" customHeight="1" x14ac:dyDescent="0.25">
      <c r="A14" s="1">
        <v>12</v>
      </c>
      <c r="B14" s="1" t="str">
        <f t="shared" si="1"/>
        <v>202504</v>
      </c>
      <c r="C14" s="1" t="s">
        <v>14</v>
      </c>
      <c r="D14" s="1" t="s">
        <v>12</v>
      </c>
      <c r="E14" s="1" t="str">
        <f>"女"</f>
        <v>女</v>
      </c>
      <c r="F14" s="1" t="str">
        <f>"25051700225"</f>
        <v>25051700225</v>
      </c>
      <c r="G14" s="1">
        <v>71</v>
      </c>
      <c r="H14" s="1">
        <v>27</v>
      </c>
      <c r="I14" s="1">
        <v>75.8</v>
      </c>
      <c r="J14" s="2">
        <f t="shared" si="0"/>
        <v>73.88</v>
      </c>
    </row>
    <row r="15" spans="1:10" ht="19.95" customHeight="1" x14ac:dyDescent="0.25">
      <c r="A15" s="1">
        <v>13</v>
      </c>
      <c r="B15" s="1" t="str">
        <f t="shared" si="1"/>
        <v>202504</v>
      </c>
      <c r="C15" s="1" t="s">
        <v>14</v>
      </c>
      <c r="D15" s="1" t="s">
        <v>12</v>
      </c>
      <c r="E15" s="1" t="str">
        <f>"男"</f>
        <v>男</v>
      </c>
      <c r="F15" s="1" t="str">
        <f>"25051700127"</f>
        <v>25051700127</v>
      </c>
      <c r="G15" s="1">
        <v>71</v>
      </c>
      <c r="H15" s="1">
        <v>11</v>
      </c>
      <c r="I15" s="1">
        <v>74.900000000000006</v>
      </c>
      <c r="J15" s="2">
        <f t="shared" si="0"/>
        <v>73.34</v>
      </c>
    </row>
    <row r="16" spans="1:10" ht="19.95" customHeight="1" x14ac:dyDescent="0.25">
      <c r="A16" s="1">
        <v>14</v>
      </c>
      <c r="B16" s="1" t="str">
        <f t="shared" si="1"/>
        <v>202504</v>
      </c>
      <c r="C16" s="1" t="s">
        <v>14</v>
      </c>
      <c r="D16" s="1" t="s">
        <v>12</v>
      </c>
      <c r="E16" s="1" t="str">
        <f>"女"</f>
        <v>女</v>
      </c>
      <c r="F16" s="1" t="str">
        <f>"25051700130"</f>
        <v>25051700130</v>
      </c>
      <c r="G16" s="1">
        <v>75</v>
      </c>
      <c r="H16" s="1">
        <v>16</v>
      </c>
      <c r="I16" s="1">
        <v>72.099999999999994</v>
      </c>
      <c r="J16" s="2">
        <f t="shared" si="0"/>
        <v>73.259999999999991</v>
      </c>
    </row>
    <row r="17" spans="1:10" ht="19.95" customHeight="1" x14ac:dyDescent="0.25">
      <c r="A17" s="1">
        <v>15</v>
      </c>
      <c r="B17" s="1" t="str">
        <f>"202505"</f>
        <v>202505</v>
      </c>
      <c r="C17" s="1" t="s">
        <v>14</v>
      </c>
      <c r="D17" s="1" t="s">
        <v>12</v>
      </c>
      <c r="E17" s="1" t="str">
        <f>"女"</f>
        <v>女</v>
      </c>
      <c r="F17" s="1" t="str">
        <f>"25051700311"</f>
        <v>25051700311</v>
      </c>
      <c r="G17" s="1">
        <v>77</v>
      </c>
      <c r="H17" s="1">
        <v>8</v>
      </c>
      <c r="I17" s="1">
        <v>77.2</v>
      </c>
      <c r="J17" s="2">
        <f t="shared" si="0"/>
        <v>77.12</v>
      </c>
    </row>
    <row r="18" spans="1:10" ht="19.95" customHeight="1" x14ac:dyDescent="0.25">
      <c r="A18" s="1">
        <v>16</v>
      </c>
      <c r="B18" s="1" t="str">
        <f>"202505"</f>
        <v>202505</v>
      </c>
      <c r="C18" s="1" t="s">
        <v>14</v>
      </c>
      <c r="D18" s="1" t="s">
        <v>12</v>
      </c>
      <c r="E18" s="1" t="str">
        <f>"女"</f>
        <v>女</v>
      </c>
      <c r="F18" s="1" t="str">
        <f>"25051700309"</f>
        <v>25051700309</v>
      </c>
      <c r="G18" s="1">
        <v>73</v>
      </c>
      <c r="H18" s="1">
        <v>10</v>
      </c>
      <c r="I18" s="1">
        <v>78</v>
      </c>
      <c r="J18" s="2">
        <f t="shared" si="0"/>
        <v>76</v>
      </c>
    </row>
    <row r="19" spans="1:10" ht="19.95" customHeight="1" x14ac:dyDescent="0.25">
      <c r="A19" s="1">
        <v>17</v>
      </c>
      <c r="B19" s="1" t="str">
        <f>"202505"</f>
        <v>202505</v>
      </c>
      <c r="C19" s="1" t="s">
        <v>14</v>
      </c>
      <c r="D19" s="1" t="s">
        <v>12</v>
      </c>
      <c r="E19" s="1" t="str">
        <f>"男"</f>
        <v>男</v>
      </c>
      <c r="F19" s="1" t="str">
        <f>"25051700324"</f>
        <v>25051700324</v>
      </c>
      <c r="G19" s="1">
        <v>74</v>
      </c>
      <c r="H19" s="1">
        <v>4</v>
      </c>
      <c r="I19" s="1">
        <v>76.8</v>
      </c>
      <c r="J19" s="2">
        <f t="shared" si="0"/>
        <v>75.680000000000007</v>
      </c>
    </row>
    <row r="20" spans="1:10" ht="19.95" customHeight="1" x14ac:dyDescent="0.25">
      <c r="A20" s="1">
        <v>18</v>
      </c>
      <c r="B20" s="1" t="str">
        <f>"202506"</f>
        <v>202506</v>
      </c>
      <c r="C20" s="1" t="s">
        <v>14</v>
      </c>
      <c r="D20" s="1" t="s">
        <v>12</v>
      </c>
      <c r="E20" s="1" t="str">
        <f t="shared" ref="E20:E26" si="2">"女"</f>
        <v>女</v>
      </c>
      <c r="F20" s="1" t="str">
        <f>"25051700409"</f>
        <v>25051700409</v>
      </c>
      <c r="G20" s="1">
        <v>70</v>
      </c>
      <c r="H20" s="1">
        <v>17</v>
      </c>
      <c r="I20" s="1">
        <v>79</v>
      </c>
      <c r="J20" s="2">
        <f t="shared" si="0"/>
        <v>75.400000000000006</v>
      </c>
    </row>
    <row r="21" spans="1:10" ht="19.95" customHeight="1" x14ac:dyDescent="0.25">
      <c r="A21" s="1">
        <v>19</v>
      </c>
      <c r="B21" s="1" t="str">
        <f>"202506"</f>
        <v>202506</v>
      </c>
      <c r="C21" s="1" t="s">
        <v>14</v>
      </c>
      <c r="D21" s="1" t="s">
        <v>12</v>
      </c>
      <c r="E21" s="1" t="str">
        <f t="shared" si="2"/>
        <v>女</v>
      </c>
      <c r="F21" s="1" t="str">
        <f>"25051700410"</f>
        <v>25051700410</v>
      </c>
      <c r="G21" s="1">
        <v>74</v>
      </c>
      <c r="H21" s="1">
        <v>11</v>
      </c>
      <c r="I21" s="1">
        <v>75</v>
      </c>
      <c r="J21" s="2">
        <f t="shared" si="0"/>
        <v>74.599999999999994</v>
      </c>
    </row>
    <row r="22" spans="1:10" ht="19.95" customHeight="1" x14ac:dyDescent="0.25">
      <c r="A22" s="1">
        <v>20</v>
      </c>
      <c r="B22" s="1" t="str">
        <f>"202506"</f>
        <v>202506</v>
      </c>
      <c r="C22" s="1" t="s">
        <v>14</v>
      </c>
      <c r="D22" s="1" t="s">
        <v>12</v>
      </c>
      <c r="E22" s="1" t="str">
        <f t="shared" si="2"/>
        <v>女</v>
      </c>
      <c r="F22" s="1" t="str">
        <f>"25051700415"</f>
        <v>25051700415</v>
      </c>
      <c r="G22" s="1">
        <v>72</v>
      </c>
      <c r="H22" s="1">
        <v>13</v>
      </c>
      <c r="I22" s="1">
        <v>70.599999999999994</v>
      </c>
      <c r="J22" s="2">
        <f t="shared" si="0"/>
        <v>71.16</v>
      </c>
    </row>
    <row r="23" spans="1:10" ht="19.95" customHeight="1" x14ac:dyDescent="0.25">
      <c r="A23" s="1">
        <v>21</v>
      </c>
      <c r="B23" s="1" t="str">
        <f>"202507"</f>
        <v>202507</v>
      </c>
      <c r="C23" s="1" t="s">
        <v>14</v>
      </c>
      <c r="D23" s="1" t="s">
        <v>12</v>
      </c>
      <c r="E23" s="1" t="str">
        <f t="shared" si="2"/>
        <v>女</v>
      </c>
      <c r="F23" s="1" t="str">
        <f>"25051700422"</f>
        <v>25051700422</v>
      </c>
      <c r="G23" s="1">
        <v>74</v>
      </c>
      <c r="H23" s="1">
        <v>14</v>
      </c>
      <c r="I23" s="1">
        <v>78.2</v>
      </c>
      <c r="J23" s="2">
        <f t="shared" si="0"/>
        <v>76.52000000000001</v>
      </c>
    </row>
    <row r="24" spans="1:10" ht="19.95" customHeight="1" x14ac:dyDescent="0.25">
      <c r="A24" s="1">
        <v>22</v>
      </c>
      <c r="B24" s="1" t="str">
        <f>"202507"</f>
        <v>202507</v>
      </c>
      <c r="C24" s="1" t="s">
        <v>14</v>
      </c>
      <c r="D24" s="1" t="s">
        <v>12</v>
      </c>
      <c r="E24" s="1" t="str">
        <f t="shared" si="2"/>
        <v>女</v>
      </c>
      <c r="F24" s="1" t="str">
        <f>"25051700419"</f>
        <v>25051700419</v>
      </c>
      <c r="G24" s="1">
        <v>74</v>
      </c>
      <c r="H24" s="1">
        <v>20</v>
      </c>
      <c r="I24" s="1">
        <v>77.2</v>
      </c>
      <c r="J24" s="2">
        <f t="shared" si="0"/>
        <v>75.92</v>
      </c>
    </row>
    <row r="25" spans="1:10" ht="19.95" customHeight="1" x14ac:dyDescent="0.25">
      <c r="A25" s="1">
        <v>23</v>
      </c>
      <c r="B25" s="1" t="str">
        <f>"202507"</f>
        <v>202507</v>
      </c>
      <c r="C25" s="1" t="s">
        <v>14</v>
      </c>
      <c r="D25" s="1" t="s">
        <v>12</v>
      </c>
      <c r="E25" s="1" t="str">
        <f t="shared" si="2"/>
        <v>女</v>
      </c>
      <c r="F25" s="1" t="str">
        <f>"25051700509"</f>
        <v>25051700509</v>
      </c>
      <c r="G25" s="1">
        <v>74</v>
      </c>
      <c r="H25" s="1">
        <v>3</v>
      </c>
      <c r="I25" s="1">
        <v>75.599999999999994</v>
      </c>
      <c r="J25" s="2">
        <f t="shared" si="0"/>
        <v>74.959999999999994</v>
      </c>
    </row>
    <row r="26" spans="1:10" ht="19.95" customHeight="1" x14ac:dyDescent="0.25">
      <c r="A26" s="1">
        <v>24</v>
      </c>
      <c r="B26" s="1" t="str">
        <f>"202507"</f>
        <v>202507</v>
      </c>
      <c r="C26" s="1" t="s">
        <v>14</v>
      </c>
      <c r="D26" s="1" t="s">
        <v>12</v>
      </c>
      <c r="E26" s="1" t="str">
        <f t="shared" si="2"/>
        <v>女</v>
      </c>
      <c r="F26" s="1" t="str">
        <f>"25051700418"</f>
        <v>25051700418</v>
      </c>
      <c r="G26" s="1">
        <v>74</v>
      </c>
      <c r="H26" s="1">
        <v>18</v>
      </c>
      <c r="I26" s="1">
        <v>75</v>
      </c>
      <c r="J26" s="2">
        <f t="shared" si="0"/>
        <v>74.599999999999994</v>
      </c>
    </row>
    <row r="27" spans="1:10" ht="19.95" customHeight="1" x14ac:dyDescent="0.25">
      <c r="A27" s="1">
        <v>25</v>
      </c>
      <c r="B27" s="1" t="str">
        <f>"202508"</f>
        <v>202508</v>
      </c>
      <c r="C27" s="1" t="s">
        <v>11</v>
      </c>
      <c r="D27" s="1" t="s">
        <v>15</v>
      </c>
      <c r="E27" s="1" t="str">
        <f>"男"</f>
        <v>男</v>
      </c>
      <c r="F27" s="1" t="str">
        <f>"25051700518"</f>
        <v>25051700518</v>
      </c>
      <c r="G27" s="1">
        <v>69</v>
      </c>
      <c r="H27" s="1">
        <v>43</v>
      </c>
      <c r="I27" s="1">
        <v>72.8</v>
      </c>
      <c r="J27" s="2">
        <f t="shared" si="0"/>
        <v>71.28</v>
      </c>
    </row>
    <row r="28" spans="1:10" ht="19.95" customHeight="1" x14ac:dyDescent="0.25">
      <c r="A28" s="1">
        <v>26</v>
      </c>
      <c r="B28" s="1" t="str">
        <f>"202508"</f>
        <v>202508</v>
      </c>
      <c r="C28" s="1" t="s">
        <v>11</v>
      </c>
      <c r="D28" s="1" t="s">
        <v>15</v>
      </c>
      <c r="E28" s="1" t="str">
        <f>"男"</f>
        <v>男</v>
      </c>
      <c r="F28" s="1" t="str">
        <f>"25051700516"</f>
        <v>25051700516</v>
      </c>
      <c r="G28" s="1">
        <v>65</v>
      </c>
      <c r="H28" s="1">
        <v>8</v>
      </c>
      <c r="I28" s="1">
        <v>72.900000000000006</v>
      </c>
      <c r="J28" s="2">
        <f t="shared" si="0"/>
        <v>69.740000000000009</v>
      </c>
    </row>
    <row r="29" spans="1:10" ht="19.95" customHeight="1" x14ac:dyDescent="0.25">
      <c r="A29" s="1">
        <v>27</v>
      </c>
      <c r="B29" s="1" t="str">
        <f>"202509"</f>
        <v>202509</v>
      </c>
      <c r="C29" s="1" t="s">
        <v>14</v>
      </c>
      <c r="D29" s="1" t="s">
        <v>15</v>
      </c>
      <c r="E29" s="1" t="str">
        <f>"女"</f>
        <v>女</v>
      </c>
      <c r="F29" s="1" t="str">
        <f>"25051700522"</f>
        <v>25051700522</v>
      </c>
      <c r="G29" s="1">
        <v>75</v>
      </c>
      <c r="H29" s="1">
        <v>40</v>
      </c>
      <c r="I29" s="1">
        <v>74.959999999999994</v>
      </c>
      <c r="J29" s="2">
        <f t="shared" si="0"/>
        <v>74.975999999999999</v>
      </c>
    </row>
    <row r="30" spans="1:10" ht="19.95" customHeight="1" x14ac:dyDescent="0.25">
      <c r="A30" s="1">
        <v>28</v>
      </c>
      <c r="B30" s="1" t="str">
        <f>"202509"</f>
        <v>202509</v>
      </c>
      <c r="C30" s="1" t="s">
        <v>14</v>
      </c>
      <c r="D30" s="1" t="s">
        <v>15</v>
      </c>
      <c r="E30" s="1" t="str">
        <f>"女"</f>
        <v>女</v>
      </c>
      <c r="F30" s="1" t="str">
        <f>"25051700520"</f>
        <v>25051700520</v>
      </c>
      <c r="G30" s="1">
        <v>72</v>
      </c>
      <c r="H30" s="1">
        <v>34</v>
      </c>
      <c r="I30" s="1">
        <v>76.599999999999994</v>
      </c>
      <c r="J30" s="2">
        <f t="shared" si="0"/>
        <v>74.759999999999991</v>
      </c>
    </row>
    <row r="31" spans="1:10" ht="19.95" customHeight="1" x14ac:dyDescent="0.25">
      <c r="A31" s="1">
        <v>29</v>
      </c>
      <c r="B31" s="1" t="str">
        <f>"202509"</f>
        <v>202509</v>
      </c>
      <c r="C31" s="1" t="s">
        <v>14</v>
      </c>
      <c r="D31" s="1" t="s">
        <v>15</v>
      </c>
      <c r="E31" s="1" t="str">
        <f>"男"</f>
        <v>男</v>
      </c>
      <c r="F31" s="1" t="str">
        <f>"25051700523"</f>
        <v>25051700523</v>
      </c>
      <c r="G31" s="1">
        <v>75</v>
      </c>
      <c r="H31" s="1">
        <v>12</v>
      </c>
      <c r="I31" s="1">
        <v>73</v>
      </c>
      <c r="J31" s="2">
        <f t="shared" si="0"/>
        <v>73.8</v>
      </c>
    </row>
    <row r="32" spans="1:10" ht="19.95" customHeight="1" x14ac:dyDescent="0.25">
      <c r="A32" s="1">
        <v>30</v>
      </c>
      <c r="B32" s="1" t="str">
        <f>"202509"</f>
        <v>202509</v>
      </c>
      <c r="C32" s="1" t="s">
        <v>14</v>
      </c>
      <c r="D32" s="1" t="s">
        <v>15</v>
      </c>
      <c r="E32" s="1" t="str">
        <f>"女"</f>
        <v>女</v>
      </c>
      <c r="F32" s="1" t="str">
        <f>"25051700521"</f>
        <v>25051700521</v>
      </c>
      <c r="G32" s="1">
        <v>72</v>
      </c>
      <c r="H32" s="1">
        <v>14</v>
      </c>
      <c r="I32" s="1">
        <v>72.3</v>
      </c>
      <c r="J32" s="2">
        <f t="shared" si="0"/>
        <v>72.179999999999993</v>
      </c>
    </row>
    <row r="33" spans="1:10" ht="19.95" customHeight="1" x14ac:dyDescent="0.25">
      <c r="A33" s="1">
        <v>31</v>
      </c>
      <c r="B33" s="1" t="str">
        <f>"202510"</f>
        <v>202510</v>
      </c>
      <c r="C33" s="1" t="s">
        <v>14</v>
      </c>
      <c r="D33" s="1" t="s">
        <v>15</v>
      </c>
      <c r="E33" s="1" t="str">
        <f>"男"</f>
        <v>男</v>
      </c>
      <c r="F33" s="1" t="str">
        <f>"25051700526"</f>
        <v>25051700526</v>
      </c>
      <c r="G33" s="1">
        <v>75</v>
      </c>
      <c r="H33" s="1">
        <v>6</v>
      </c>
      <c r="I33" s="1">
        <v>77.8</v>
      </c>
      <c r="J33" s="2">
        <f t="shared" si="0"/>
        <v>76.680000000000007</v>
      </c>
    </row>
    <row r="34" spans="1:10" ht="19.95" customHeight="1" x14ac:dyDescent="0.25">
      <c r="A34" s="1">
        <v>32</v>
      </c>
      <c r="B34" s="1" t="str">
        <f>"202510"</f>
        <v>202510</v>
      </c>
      <c r="C34" s="1" t="s">
        <v>14</v>
      </c>
      <c r="D34" s="1" t="s">
        <v>15</v>
      </c>
      <c r="E34" s="1" t="str">
        <f>"男"</f>
        <v>男</v>
      </c>
      <c r="F34" s="1" t="str">
        <f>"25051700527"</f>
        <v>25051700527</v>
      </c>
      <c r="G34" s="1">
        <v>72</v>
      </c>
      <c r="H34" s="1">
        <v>7</v>
      </c>
      <c r="I34" s="1">
        <v>74.2</v>
      </c>
      <c r="J34" s="2">
        <f t="shared" si="0"/>
        <v>73.320000000000007</v>
      </c>
    </row>
    <row r="35" spans="1:10" ht="19.95" customHeight="1" x14ac:dyDescent="0.25">
      <c r="A35" s="1">
        <v>33</v>
      </c>
      <c r="B35" s="1" t="str">
        <f>"202510"</f>
        <v>202510</v>
      </c>
      <c r="C35" s="1" t="s">
        <v>14</v>
      </c>
      <c r="D35" s="1" t="s">
        <v>15</v>
      </c>
      <c r="E35" s="1" t="str">
        <f>"男"</f>
        <v>男</v>
      </c>
      <c r="F35" s="1" t="str">
        <f>"25051700602"</f>
        <v>25051700602</v>
      </c>
      <c r="G35" s="1">
        <v>74</v>
      </c>
      <c r="H35" s="1" t="s">
        <v>13</v>
      </c>
      <c r="I35" s="1">
        <v>0</v>
      </c>
      <c r="J35" s="2">
        <f t="shared" si="0"/>
        <v>29.6</v>
      </c>
    </row>
    <row r="36" spans="1:10" ht="19.95" customHeight="1" x14ac:dyDescent="0.25">
      <c r="A36" s="1">
        <v>34</v>
      </c>
      <c r="B36" s="1" t="str">
        <f t="shared" ref="B36:B44" si="3">"202511"</f>
        <v>202511</v>
      </c>
      <c r="C36" s="1" t="s">
        <v>14</v>
      </c>
      <c r="D36" s="1" t="s">
        <v>15</v>
      </c>
      <c r="E36" s="1" t="str">
        <f>"男"</f>
        <v>男</v>
      </c>
      <c r="F36" s="1" t="str">
        <f>"25051700605"</f>
        <v>25051700605</v>
      </c>
      <c r="G36" s="1">
        <v>71</v>
      </c>
      <c r="H36" s="1">
        <v>30</v>
      </c>
      <c r="I36" s="1">
        <v>79.2</v>
      </c>
      <c r="J36" s="2">
        <f t="shared" si="0"/>
        <v>75.92</v>
      </c>
    </row>
    <row r="37" spans="1:10" ht="19.95" customHeight="1" x14ac:dyDescent="0.25">
      <c r="A37" s="1">
        <v>35</v>
      </c>
      <c r="B37" s="1" t="str">
        <f t="shared" si="3"/>
        <v>202511</v>
      </c>
      <c r="C37" s="1" t="s">
        <v>14</v>
      </c>
      <c r="D37" s="1" t="s">
        <v>15</v>
      </c>
      <c r="E37" s="1" t="str">
        <f>"女"</f>
        <v>女</v>
      </c>
      <c r="F37" s="1" t="str">
        <f>"25051700613"</f>
        <v>25051700613</v>
      </c>
      <c r="G37" s="1">
        <v>69</v>
      </c>
      <c r="H37" s="1">
        <v>12</v>
      </c>
      <c r="I37" s="1">
        <v>76</v>
      </c>
      <c r="J37" s="2">
        <f t="shared" si="0"/>
        <v>73.2</v>
      </c>
    </row>
    <row r="38" spans="1:10" ht="19.95" customHeight="1" x14ac:dyDescent="0.25">
      <c r="A38" s="1">
        <v>36</v>
      </c>
      <c r="B38" s="1" t="str">
        <f t="shared" si="3"/>
        <v>202511</v>
      </c>
      <c r="C38" s="1" t="s">
        <v>14</v>
      </c>
      <c r="D38" s="1" t="s">
        <v>15</v>
      </c>
      <c r="E38" s="1" t="str">
        <f>"男"</f>
        <v>男</v>
      </c>
      <c r="F38" s="1" t="str">
        <f>"25051700614"</f>
        <v>25051700614</v>
      </c>
      <c r="G38" s="1">
        <v>68</v>
      </c>
      <c r="H38" s="1">
        <v>8</v>
      </c>
      <c r="I38" s="1">
        <v>76.599999999999994</v>
      </c>
      <c r="J38" s="2">
        <f t="shared" si="0"/>
        <v>73.16</v>
      </c>
    </row>
    <row r="39" spans="1:10" ht="19.95" customHeight="1" x14ac:dyDescent="0.25">
      <c r="A39" s="1">
        <v>37</v>
      </c>
      <c r="B39" s="1" t="str">
        <f t="shared" si="3"/>
        <v>202511</v>
      </c>
      <c r="C39" s="1" t="s">
        <v>14</v>
      </c>
      <c r="D39" s="1" t="s">
        <v>15</v>
      </c>
      <c r="E39" s="1" t="str">
        <f>"女"</f>
        <v>女</v>
      </c>
      <c r="F39" s="1" t="str">
        <f>"25051700610"</f>
        <v>25051700610</v>
      </c>
      <c r="G39" s="1">
        <v>70</v>
      </c>
      <c r="H39" s="1">
        <v>24</v>
      </c>
      <c r="I39" s="1">
        <v>75</v>
      </c>
      <c r="J39" s="2">
        <f t="shared" si="0"/>
        <v>73</v>
      </c>
    </row>
    <row r="40" spans="1:10" ht="19.95" customHeight="1" x14ac:dyDescent="0.25">
      <c r="A40" s="1">
        <v>38</v>
      </c>
      <c r="B40" s="1" t="str">
        <f t="shared" si="3"/>
        <v>202511</v>
      </c>
      <c r="C40" s="1" t="s">
        <v>14</v>
      </c>
      <c r="D40" s="1" t="s">
        <v>15</v>
      </c>
      <c r="E40" s="1" t="str">
        <f t="shared" ref="E40:E52" si="4">"男"</f>
        <v>男</v>
      </c>
      <c r="F40" s="1" t="str">
        <f>"25051700606"</f>
        <v>25051700606</v>
      </c>
      <c r="G40" s="1">
        <v>69</v>
      </c>
      <c r="H40" s="1">
        <v>9</v>
      </c>
      <c r="I40" s="1">
        <v>75.599999999999994</v>
      </c>
      <c r="J40" s="2">
        <f t="shared" si="0"/>
        <v>72.959999999999994</v>
      </c>
    </row>
    <row r="41" spans="1:10" ht="19.95" customHeight="1" x14ac:dyDescent="0.25">
      <c r="A41" s="1">
        <v>39</v>
      </c>
      <c r="B41" s="1" t="str">
        <f t="shared" si="3"/>
        <v>202511</v>
      </c>
      <c r="C41" s="1" t="s">
        <v>14</v>
      </c>
      <c r="D41" s="1" t="s">
        <v>15</v>
      </c>
      <c r="E41" s="1" t="str">
        <f t="shared" si="4"/>
        <v>男</v>
      </c>
      <c r="F41" s="1" t="str">
        <f>"25051700609"</f>
        <v>25051700609</v>
      </c>
      <c r="G41" s="1">
        <v>69</v>
      </c>
      <c r="H41" s="1">
        <v>17</v>
      </c>
      <c r="I41" s="1">
        <v>75.400000000000006</v>
      </c>
      <c r="J41" s="2">
        <f t="shared" si="0"/>
        <v>72.84</v>
      </c>
    </row>
    <row r="42" spans="1:10" ht="19.95" customHeight="1" x14ac:dyDescent="0.25">
      <c r="A42" s="1">
        <v>40</v>
      </c>
      <c r="B42" s="1" t="str">
        <f t="shared" si="3"/>
        <v>202511</v>
      </c>
      <c r="C42" s="1" t="s">
        <v>14</v>
      </c>
      <c r="D42" s="1" t="s">
        <v>15</v>
      </c>
      <c r="E42" s="1" t="str">
        <f t="shared" si="4"/>
        <v>男</v>
      </c>
      <c r="F42" s="1" t="str">
        <f>"25051700608"</f>
        <v>25051700608</v>
      </c>
      <c r="G42" s="1">
        <v>65</v>
      </c>
      <c r="H42" s="1">
        <v>26</v>
      </c>
      <c r="I42" s="1">
        <v>77.599999999999994</v>
      </c>
      <c r="J42" s="2">
        <f t="shared" si="0"/>
        <v>72.56</v>
      </c>
    </row>
    <row r="43" spans="1:10" ht="19.95" customHeight="1" x14ac:dyDescent="0.25">
      <c r="A43" s="1">
        <v>41</v>
      </c>
      <c r="B43" s="1" t="str">
        <f t="shared" si="3"/>
        <v>202511</v>
      </c>
      <c r="C43" s="1" t="s">
        <v>14</v>
      </c>
      <c r="D43" s="1" t="s">
        <v>15</v>
      </c>
      <c r="E43" s="1" t="str">
        <f t="shared" si="4"/>
        <v>男</v>
      </c>
      <c r="F43" s="1" t="str">
        <f>"25051700607"</f>
        <v>25051700607</v>
      </c>
      <c r="G43" s="1">
        <v>69</v>
      </c>
      <c r="H43" s="1">
        <v>32</v>
      </c>
      <c r="I43" s="1">
        <v>73.400000000000006</v>
      </c>
      <c r="J43" s="2">
        <f t="shared" si="0"/>
        <v>71.64</v>
      </c>
    </row>
    <row r="44" spans="1:10" ht="19.95" customHeight="1" x14ac:dyDescent="0.25">
      <c r="A44" s="1">
        <v>42</v>
      </c>
      <c r="B44" s="1" t="str">
        <f t="shared" si="3"/>
        <v>202511</v>
      </c>
      <c r="C44" s="1" t="s">
        <v>14</v>
      </c>
      <c r="D44" s="1" t="s">
        <v>15</v>
      </c>
      <c r="E44" s="1" t="str">
        <f t="shared" si="4"/>
        <v>男</v>
      </c>
      <c r="F44" s="1" t="str">
        <f>"25051700604"</f>
        <v>25051700604</v>
      </c>
      <c r="G44" s="1">
        <v>68</v>
      </c>
      <c r="H44" s="1" t="s">
        <v>16</v>
      </c>
      <c r="I44" s="1">
        <v>0</v>
      </c>
      <c r="J44" s="2">
        <f t="shared" si="0"/>
        <v>27.200000000000003</v>
      </c>
    </row>
    <row r="45" spans="1:10" ht="19.95" customHeight="1" x14ac:dyDescent="0.25">
      <c r="A45" s="1">
        <v>43</v>
      </c>
      <c r="B45" s="1" t="str">
        <f>"202512"</f>
        <v>202512</v>
      </c>
      <c r="C45" s="1" t="s">
        <v>14</v>
      </c>
      <c r="D45" s="1" t="s">
        <v>17</v>
      </c>
      <c r="E45" s="1" t="str">
        <f t="shared" si="4"/>
        <v>男</v>
      </c>
      <c r="F45" s="1" t="str">
        <f>"25051700615"</f>
        <v>25051700615</v>
      </c>
      <c r="G45" s="1">
        <v>69</v>
      </c>
      <c r="H45" s="1">
        <v>15</v>
      </c>
      <c r="I45" s="1">
        <v>73.400000000000006</v>
      </c>
      <c r="J45" s="2">
        <f t="shared" si="0"/>
        <v>71.64</v>
      </c>
    </row>
    <row r="46" spans="1:10" ht="19.95" customHeight="1" x14ac:dyDescent="0.25">
      <c r="A46" s="1">
        <v>44</v>
      </c>
      <c r="B46" s="1" t="str">
        <f>"202512"</f>
        <v>202512</v>
      </c>
      <c r="C46" s="1" t="s">
        <v>14</v>
      </c>
      <c r="D46" s="1" t="s">
        <v>17</v>
      </c>
      <c r="E46" s="1" t="str">
        <f t="shared" si="4"/>
        <v>男</v>
      </c>
      <c r="F46" s="1" t="str">
        <f>"25051700616"</f>
        <v>25051700616</v>
      </c>
      <c r="G46" s="1">
        <v>67</v>
      </c>
      <c r="H46" s="1" t="s">
        <v>13</v>
      </c>
      <c r="I46" s="1">
        <v>0</v>
      </c>
      <c r="J46" s="2">
        <f t="shared" si="0"/>
        <v>26.8</v>
      </c>
    </row>
    <row r="47" spans="1:10" ht="19.95" customHeight="1" x14ac:dyDescent="0.25">
      <c r="A47" s="1">
        <v>45</v>
      </c>
      <c r="B47" s="1" t="str">
        <f>"202513"</f>
        <v>202513</v>
      </c>
      <c r="C47" s="1" t="s">
        <v>14</v>
      </c>
      <c r="D47" s="1" t="s">
        <v>17</v>
      </c>
      <c r="E47" s="1" t="str">
        <f t="shared" si="4"/>
        <v>男</v>
      </c>
      <c r="F47" s="1" t="str">
        <f>"25051700622"</f>
        <v>25051700622</v>
      </c>
      <c r="G47" s="1">
        <v>67</v>
      </c>
      <c r="H47" s="1">
        <v>2</v>
      </c>
      <c r="I47" s="1">
        <v>78</v>
      </c>
      <c r="J47" s="2">
        <f t="shared" si="0"/>
        <v>73.599999999999994</v>
      </c>
    </row>
    <row r="48" spans="1:10" ht="19.95" customHeight="1" x14ac:dyDescent="0.25">
      <c r="A48" s="1">
        <v>46</v>
      </c>
      <c r="B48" s="1" t="str">
        <f>"202513"</f>
        <v>202513</v>
      </c>
      <c r="C48" s="1" t="s">
        <v>14</v>
      </c>
      <c r="D48" s="1" t="s">
        <v>17</v>
      </c>
      <c r="E48" s="1" t="str">
        <f t="shared" si="4"/>
        <v>男</v>
      </c>
      <c r="F48" s="1" t="str">
        <f>"25051700617"</f>
        <v>25051700617</v>
      </c>
      <c r="G48" s="1">
        <v>66</v>
      </c>
      <c r="H48" s="1">
        <v>29</v>
      </c>
      <c r="I48" s="1">
        <v>73.400000000000006</v>
      </c>
      <c r="J48" s="2">
        <f t="shared" si="0"/>
        <v>70.44</v>
      </c>
    </row>
    <row r="49" spans="1:10" ht="19.95" customHeight="1" x14ac:dyDescent="0.25">
      <c r="A49" s="1">
        <v>47</v>
      </c>
      <c r="B49" s="1" t="str">
        <f>"202513"</f>
        <v>202513</v>
      </c>
      <c r="C49" s="1" t="s">
        <v>14</v>
      </c>
      <c r="D49" s="1" t="s">
        <v>17</v>
      </c>
      <c r="E49" s="1" t="str">
        <f t="shared" si="4"/>
        <v>男</v>
      </c>
      <c r="F49" s="1" t="str">
        <f>"25051700619"</f>
        <v>25051700619</v>
      </c>
      <c r="G49" s="1">
        <v>63</v>
      </c>
      <c r="H49" s="1">
        <v>4</v>
      </c>
      <c r="I49" s="1">
        <v>73.400000000000006</v>
      </c>
      <c r="J49" s="2">
        <f t="shared" si="0"/>
        <v>69.240000000000009</v>
      </c>
    </row>
    <row r="50" spans="1:10" ht="19.95" customHeight="1" x14ac:dyDescent="0.25">
      <c r="A50" s="1">
        <v>48</v>
      </c>
      <c r="B50" s="1" t="str">
        <f>"202513"</f>
        <v>202513</v>
      </c>
      <c r="C50" s="1" t="s">
        <v>14</v>
      </c>
      <c r="D50" s="1" t="s">
        <v>17</v>
      </c>
      <c r="E50" s="1" t="str">
        <f t="shared" si="4"/>
        <v>男</v>
      </c>
      <c r="F50" s="1" t="str">
        <f>"25051700620"</f>
        <v>25051700620</v>
      </c>
      <c r="G50" s="1">
        <v>60</v>
      </c>
      <c r="H50" s="1">
        <v>11</v>
      </c>
      <c r="I50" s="1">
        <v>75.2</v>
      </c>
      <c r="J50" s="2">
        <f t="shared" si="0"/>
        <v>69.12</v>
      </c>
    </row>
    <row r="51" spans="1:10" ht="19.95" customHeight="1" x14ac:dyDescent="0.25">
      <c r="A51" s="1">
        <v>49</v>
      </c>
      <c r="B51" s="1" t="str">
        <f>"202514"</f>
        <v>202514</v>
      </c>
      <c r="C51" s="1" t="s">
        <v>11</v>
      </c>
      <c r="D51" s="1" t="s">
        <v>18</v>
      </c>
      <c r="E51" s="1" t="str">
        <f t="shared" si="4"/>
        <v>男</v>
      </c>
      <c r="F51" s="1" t="str">
        <f>"25051700623"</f>
        <v>25051700623</v>
      </c>
      <c r="G51" s="1">
        <v>69</v>
      </c>
      <c r="H51" s="1">
        <v>32</v>
      </c>
      <c r="I51" s="1">
        <v>80.12</v>
      </c>
      <c r="J51" s="2">
        <f t="shared" si="0"/>
        <v>75.671999999999997</v>
      </c>
    </row>
    <row r="52" spans="1:10" ht="19.95" customHeight="1" x14ac:dyDescent="0.25">
      <c r="A52" s="1">
        <v>50</v>
      </c>
      <c r="B52" s="1" t="str">
        <f>"202514"</f>
        <v>202514</v>
      </c>
      <c r="C52" s="1" t="s">
        <v>11</v>
      </c>
      <c r="D52" s="1" t="s">
        <v>18</v>
      </c>
      <c r="E52" s="1" t="str">
        <f t="shared" si="4"/>
        <v>男</v>
      </c>
      <c r="F52" s="1" t="str">
        <f>"25051700627"</f>
        <v>25051700627</v>
      </c>
      <c r="G52" s="1">
        <v>71</v>
      </c>
      <c r="H52" s="1">
        <v>7</v>
      </c>
      <c r="I52" s="1">
        <v>78.2</v>
      </c>
      <c r="J52" s="2">
        <f t="shared" si="0"/>
        <v>75.320000000000007</v>
      </c>
    </row>
    <row r="53" spans="1:10" ht="19.95" customHeight="1" x14ac:dyDescent="0.25">
      <c r="A53" s="1">
        <v>51</v>
      </c>
      <c r="B53" s="1" t="str">
        <f>"202514"</f>
        <v>202514</v>
      </c>
      <c r="C53" s="1" t="s">
        <v>11</v>
      </c>
      <c r="D53" s="1" t="s">
        <v>18</v>
      </c>
      <c r="E53" s="1" t="str">
        <f t="shared" ref="E53:E58" si="5">"女"</f>
        <v>女</v>
      </c>
      <c r="F53" s="1" t="str">
        <f>"25051700629"</f>
        <v>25051700629</v>
      </c>
      <c r="G53" s="1">
        <v>76</v>
      </c>
      <c r="H53" s="1">
        <v>17</v>
      </c>
      <c r="I53" s="1">
        <v>74.099999999999994</v>
      </c>
      <c r="J53" s="2">
        <f t="shared" si="0"/>
        <v>74.86</v>
      </c>
    </row>
    <row r="54" spans="1:10" ht="19.95" customHeight="1" x14ac:dyDescent="0.25">
      <c r="A54" s="1">
        <v>52</v>
      </c>
      <c r="B54" s="1" t="str">
        <f t="shared" ref="B54:B65" si="6">"202515"</f>
        <v>202515</v>
      </c>
      <c r="C54" s="1" t="s">
        <v>14</v>
      </c>
      <c r="D54" s="1" t="s">
        <v>18</v>
      </c>
      <c r="E54" s="1" t="str">
        <f t="shared" si="5"/>
        <v>女</v>
      </c>
      <c r="F54" s="1" t="str">
        <f>"25051700707"</f>
        <v>25051700707</v>
      </c>
      <c r="G54" s="1">
        <v>82</v>
      </c>
      <c r="H54" s="1">
        <v>33</v>
      </c>
      <c r="I54" s="1">
        <v>78.16</v>
      </c>
      <c r="J54" s="2">
        <f t="shared" si="0"/>
        <v>79.695999999999998</v>
      </c>
    </row>
    <row r="55" spans="1:10" ht="19.95" customHeight="1" x14ac:dyDescent="0.25">
      <c r="A55" s="1">
        <v>53</v>
      </c>
      <c r="B55" s="1" t="str">
        <f t="shared" si="6"/>
        <v>202515</v>
      </c>
      <c r="C55" s="1" t="s">
        <v>14</v>
      </c>
      <c r="D55" s="1" t="s">
        <v>18</v>
      </c>
      <c r="E55" s="1" t="str">
        <f t="shared" si="5"/>
        <v>女</v>
      </c>
      <c r="F55" s="1" t="str">
        <f>"25051700710"</f>
        <v>25051700710</v>
      </c>
      <c r="G55" s="1">
        <v>79</v>
      </c>
      <c r="H55" s="1">
        <v>26</v>
      </c>
      <c r="I55" s="1">
        <v>79.8</v>
      </c>
      <c r="J55" s="2">
        <f t="shared" si="0"/>
        <v>79.47999999999999</v>
      </c>
    </row>
    <row r="56" spans="1:10" ht="19.95" customHeight="1" x14ac:dyDescent="0.25">
      <c r="A56" s="1">
        <v>54</v>
      </c>
      <c r="B56" s="1" t="str">
        <f t="shared" si="6"/>
        <v>202515</v>
      </c>
      <c r="C56" s="1" t="s">
        <v>14</v>
      </c>
      <c r="D56" s="1" t="s">
        <v>18</v>
      </c>
      <c r="E56" s="1" t="str">
        <f t="shared" si="5"/>
        <v>女</v>
      </c>
      <c r="F56" s="1" t="str">
        <f>"25051700711"</f>
        <v>25051700711</v>
      </c>
      <c r="G56" s="1">
        <v>79</v>
      </c>
      <c r="H56" s="1">
        <v>46</v>
      </c>
      <c r="I56" s="1">
        <v>77.8</v>
      </c>
      <c r="J56" s="2">
        <f t="shared" si="0"/>
        <v>78.28</v>
      </c>
    </row>
    <row r="57" spans="1:10" ht="19.95" customHeight="1" x14ac:dyDescent="0.25">
      <c r="A57" s="1">
        <v>55</v>
      </c>
      <c r="B57" s="1" t="str">
        <f t="shared" si="6"/>
        <v>202515</v>
      </c>
      <c r="C57" s="1" t="s">
        <v>14</v>
      </c>
      <c r="D57" s="1" t="s">
        <v>18</v>
      </c>
      <c r="E57" s="1" t="str">
        <f t="shared" si="5"/>
        <v>女</v>
      </c>
      <c r="F57" s="1" t="str">
        <f>"25051700708"</f>
        <v>25051700708</v>
      </c>
      <c r="G57" s="1">
        <v>79</v>
      </c>
      <c r="H57" s="1">
        <v>19</v>
      </c>
      <c r="I57" s="1">
        <v>77</v>
      </c>
      <c r="J57" s="2">
        <f t="shared" si="0"/>
        <v>77.8</v>
      </c>
    </row>
    <row r="58" spans="1:10" ht="19.95" customHeight="1" x14ac:dyDescent="0.25">
      <c r="A58" s="1">
        <v>56</v>
      </c>
      <c r="B58" s="1" t="str">
        <f t="shared" si="6"/>
        <v>202515</v>
      </c>
      <c r="C58" s="1" t="s">
        <v>14</v>
      </c>
      <c r="D58" s="1" t="s">
        <v>18</v>
      </c>
      <c r="E58" s="1" t="str">
        <f t="shared" si="5"/>
        <v>女</v>
      </c>
      <c r="F58" s="1" t="str">
        <f>"25051700702"</f>
        <v>25051700702</v>
      </c>
      <c r="G58" s="1">
        <v>80</v>
      </c>
      <c r="H58" s="1">
        <v>15</v>
      </c>
      <c r="I58" s="1">
        <v>75.8</v>
      </c>
      <c r="J58" s="2">
        <f t="shared" si="0"/>
        <v>77.47999999999999</v>
      </c>
    </row>
    <row r="59" spans="1:10" ht="19.95" customHeight="1" x14ac:dyDescent="0.25">
      <c r="A59" s="1">
        <v>57</v>
      </c>
      <c r="B59" s="1" t="str">
        <f t="shared" si="6"/>
        <v>202515</v>
      </c>
      <c r="C59" s="1" t="s">
        <v>14</v>
      </c>
      <c r="D59" s="1" t="s">
        <v>18</v>
      </c>
      <c r="E59" s="1" t="str">
        <f>"男"</f>
        <v>男</v>
      </c>
      <c r="F59" s="1" t="str">
        <f>"25051700705"</f>
        <v>25051700705</v>
      </c>
      <c r="G59" s="1">
        <v>77</v>
      </c>
      <c r="H59" s="1">
        <v>38</v>
      </c>
      <c r="I59" s="1">
        <v>77.400000000000006</v>
      </c>
      <c r="J59" s="2">
        <f t="shared" si="0"/>
        <v>77.240000000000009</v>
      </c>
    </row>
    <row r="60" spans="1:10" ht="19.95" customHeight="1" x14ac:dyDescent="0.25">
      <c r="A60" s="1">
        <v>58</v>
      </c>
      <c r="B60" s="1" t="str">
        <f t="shared" si="6"/>
        <v>202515</v>
      </c>
      <c r="C60" s="1" t="s">
        <v>14</v>
      </c>
      <c r="D60" s="1" t="s">
        <v>18</v>
      </c>
      <c r="E60" s="1" t="str">
        <f>"男"</f>
        <v>男</v>
      </c>
      <c r="F60" s="1" t="str">
        <f>"25051700712"</f>
        <v>25051700712</v>
      </c>
      <c r="G60" s="1">
        <v>77</v>
      </c>
      <c r="H60" s="1">
        <v>42</v>
      </c>
      <c r="I60" s="1">
        <v>76.8</v>
      </c>
      <c r="J60" s="2">
        <f t="shared" si="0"/>
        <v>76.88</v>
      </c>
    </row>
    <row r="61" spans="1:10" ht="19.95" customHeight="1" x14ac:dyDescent="0.25">
      <c r="A61" s="1">
        <v>59</v>
      </c>
      <c r="B61" s="1" t="str">
        <f t="shared" si="6"/>
        <v>202515</v>
      </c>
      <c r="C61" s="1" t="s">
        <v>14</v>
      </c>
      <c r="D61" s="1" t="s">
        <v>18</v>
      </c>
      <c r="E61" s="1" t="str">
        <f>"女"</f>
        <v>女</v>
      </c>
      <c r="F61" s="1" t="str">
        <f>"25051700713"</f>
        <v>25051700713</v>
      </c>
      <c r="G61" s="1">
        <v>76</v>
      </c>
      <c r="H61" s="1">
        <v>4</v>
      </c>
      <c r="I61" s="1">
        <v>76.3</v>
      </c>
      <c r="J61" s="2">
        <f t="shared" si="0"/>
        <v>76.179999999999993</v>
      </c>
    </row>
    <row r="62" spans="1:10" ht="19.95" customHeight="1" x14ac:dyDescent="0.25">
      <c r="A62" s="1">
        <v>60</v>
      </c>
      <c r="B62" s="1" t="str">
        <f t="shared" si="6"/>
        <v>202515</v>
      </c>
      <c r="C62" s="1" t="s">
        <v>14</v>
      </c>
      <c r="D62" s="1" t="s">
        <v>18</v>
      </c>
      <c r="E62" s="1" t="str">
        <f>"男"</f>
        <v>男</v>
      </c>
      <c r="F62" s="1" t="str">
        <f>"25051700704"</f>
        <v>25051700704</v>
      </c>
      <c r="G62" s="1">
        <v>76</v>
      </c>
      <c r="H62" s="1">
        <v>22</v>
      </c>
      <c r="I62" s="1">
        <v>74.2</v>
      </c>
      <c r="J62" s="2">
        <f t="shared" si="0"/>
        <v>74.92</v>
      </c>
    </row>
    <row r="63" spans="1:10" ht="19.95" customHeight="1" x14ac:dyDescent="0.25">
      <c r="A63" s="1">
        <v>61</v>
      </c>
      <c r="B63" s="1" t="str">
        <f t="shared" si="6"/>
        <v>202515</v>
      </c>
      <c r="C63" s="1" t="s">
        <v>14</v>
      </c>
      <c r="D63" s="1" t="s">
        <v>18</v>
      </c>
      <c r="E63" s="1" t="str">
        <f>"女"</f>
        <v>女</v>
      </c>
      <c r="F63" s="1" t="str">
        <f>"25051700719"</f>
        <v>25051700719</v>
      </c>
      <c r="G63" s="1">
        <v>75</v>
      </c>
      <c r="H63" s="1">
        <v>10</v>
      </c>
      <c r="I63" s="1">
        <v>74.599999999999994</v>
      </c>
      <c r="J63" s="2">
        <f t="shared" si="0"/>
        <v>74.759999999999991</v>
      </c>
    </row>
    <row r="64" spans="1:10" ht="19.95" customHeight="1" x14ac:dyDescent="0.25">
      <c r="A64" s="1">
        <v>62</v>
      </c>
      <c r="B64" s="1" t="str">
        <f t="shared" si="6"/>
        <v>202515</v>
      </c>
      <c r="C64" s="1" t="s">
        <v>14</v>
      </c>
      <c r="D64" s="1" t="s">
        <v>18</v>
      </c>
      <c r="E64" s="1" t="str">
        <f>"男"</f>
        <v>男</v>
      </c>
      <c r="F64" s="1" t="str">
        <f>"25051700630"</f>
        <v>25051700630</v>
      </c>
      <c r="G64" s="1">
        <v>74</v>
      </c>
      <c r="H64" s="1">
        <v>2</v>
      </c>
      <c r="I64" s="1">
        <v>52.6</v>
      </c>
      <c r="J64" s="2">
        <f t="shared" si="0"/>
        <v>61.16</v>
      </c>
    </row>
    <row r="65" spans="1:10" ht="19.95" customHeight="1" x14ac:dyDescent="0.25">
      <c r="A65" s="1">
        <v>63</v>
      </c>
      <c r="B65" s="1" t="str">
        <f t="shared" si="6"/>
        <v>202515</v>
      </c>
      <c r="C65" s="1" t="s">
        <v>14</v>
      </c>
      <c r="D65" s="1" t="s">
        <v>18</v>
      </c>
      <c r="E65" s="1" t="str">
        <f>"男"</f>
        <v>男</v>
      </c>
      <c r="F65" s="1" t="str">
        <f>"25051700703"</f>
        <v>25051700703</v>
      </c>
      <c r="G65" s="1">
        <v>82</v>
      </c>
      <c r="H65" s="1" t="s">
        <v>13</v>
      </c>
      <c r="I65" s="1">
        <v>0</v>
      </c>
      <c r="J65" s="2">
        <f t="shared" si="0"/>
        <v>32.800000000000004</v>
      </c>
    </row>
    <row r="66" spans="1:10" ht="19.95" customHeight="1" x14ac:dyDescent="0.25">
      <c r="A66" s="1">
        <v>64</v>
      </c>
      <c r="B66" s="1" t="str">
        <f t="shared" ref="B66:B83" si="7">"202516"</f>
        <v>202516</v>
      </c>
      <c r="C66" s="1" t="s">
        <v>14</v>
      </c>
      <c r="D66" s="1" t="s">
        <v>18</v>
      </c>
      <c r="E66" s="1" t="str">
        <f>"男"</f>
        <v>男</v>
      </c>
      <c r="F66" s="1" t="str">
        <f>"25051700814"</f>
        <v>25051700814</v>
      </c>
      <c r="G66" s="1">
        <v>79</v>
      </c>
      <c r="H66" s="1">
        <v>3</v>
      </c>
      <c r="I66" s="1">
        <v>83.8</v>
      </c>
      <c r="J66" s="2">
        <f t="shared" si="0"/>
        <v>81.88</v>
      </c>
    </row>
    <row r="67" spans="1:10" ht="19.95" customHeight="1" x14ac:dyDescent="0.25">
      <c r="A67" s="1">
        <v>65</v>
      </c>
      <c r="B67" s="1" t="str">
        <f t="shared" si="7"/>
        <v>202516</v>
      </c>
      <c r="C67" s="1" t="s">
        <v>14</v>
      </c>
      <c r="D67" s="1" t="s">
        <v>18</v>
      </c>
      <c r="E67" s="1" t="str">
        <f>"女"</f>
        <v>女</v>
      </c>
      <c r="F67" s="1" t="str">
        <f>"25051700802"</f>
        <v>25051700802</v>
      </c>
      <c r="G67" s="1">
        <v>83</v>
      </c>
      <c r="H67" s="1">
        <v>35</v>
      </c>
      <c r="I67" s="1">
        <v>77.06</v>
      </c>
      <c r="J67" s="2">
        <f t="shared" ref="J67:J130" si="8">G67*0.4+I67*0.6</f>
        <v>79.436000000000007</v>
      </c>
    </row>
    <row r="68" spans="1:10" ht="19.95" customHeight="1" x14ac:dyDescent="0.25">
      <c r="A68" s="1">
        <v>66</v>
      </c>
      <c r="B68" s="1" t="str">
        <f t="shared" si="7"/>
        <v>202516</v>
      </c>
      <c r="C68" s="1" t="s">
        <v>14</v>
      </c>
      <c r="D68" s="1" t="s">
        <v>18</v>
      </c>
      <c r="E68" s="1" t="str">
        <f>"女"</f>
        <v>女</v>
      </c>
      <c r="F68" s="1" t="str">
        <f>"25051701015"</f>
        <v>25051701015</v>
      </c>
      <c r="G68" s="1">
        <v>76</v>
      </c>
      <c r="H68" s="1">
        <v>20</v>
      </c>
      <c r="I68" s="1">
        <v>80.7</v>
      </c>
      <c r="J68" s="2">
        <f t="shared" si="8"/>
        <v>78.820000000000007</v>
      </c>
    </row>
    <row r="69" spans="1:10" ht="19.95" customHeight="1" x14ac:dyDescent="0.25">
      <c r="A69" s="1">
        <v>67</v>
      </c>
      <c r="B69" s="1" t="str">
        <f t="shared" si="7"/>
        <v>202516</v>
      </c>
      <c r="C69" s="1" t="s">
        <v>14</v>
      </c>
      <c r="D69" s="1" t="s">
        <v>18</v>
      </c>
      <c r="E69" s="1" t="str">
        <f>"女"</f>
        <v>女</v>
      </c>
      <c r="F69" s="1" t="str">
        <f>"25051700720"</f>
        <v>25051700720</v>
      </c>
      <c r="G69" s="1">
        <v>78</v>
      </c>
      <c r="H69" s="1">
        <v>28</v>
      </c>
      <c r="I69" s="1">
        <v>78.400000000000006</v>
      </c>
      <c r="J69" s="2">
        <f t="shared" si="8"/>
        <v>78.240000000000009</v>
      </c>
    </row>
    <row r="70" spans="1:10" ht="19.95" customHeight="1" x14ac:dyDescent="0.25">
      <c r="A70" s="1">
        <v>68</v>
      </c>
      <c r="B70" s="1" t="str">
        <f t="shared" si="7"/>
        <v>202516</v>
      </c>
      <c r="C70" s="1" t="s">
        <v>14</v>
      </c>
      <c r="D70" s="1" t="s">
        <v>18</v>
      </c>
      <c r="E70" s="1" t="str">
        <f>"男"</f>
        <v>男</v>
      </c>
      <c r="F70" s="1" t="str">
        <f>"25051700822"</f>
        <v>25051700822</v>
      </c>
      <c r="G70" s="1">
        <v>77</v>
      </c>
      <c r="H70" s="1">
        <v>25</v>
      </c>
      <c r="I70" s="1">
        <v>78.8</v>
      </c>
      <c r="J70" s="2">
        <f t="shared" si="8"/>
        <v>78.08</v>
      </c>
    </row>
    <row r="71" spans="1:10" ht="19.95" customHeight="1" x14ac:dyDescent="0.25">
      <c r="A71" s="1">
        <v>69</v>
      </c>
      <c r="B71" s="1" t="str">
        <f t="shared" si="7"/>
        <v>202516</v>
      </c>
      <c r="C71" s="1" t="s">
        <v>14</v>
      </c>
      <c r="D71" s="1" t="s">
        <v>18</v>
      </c>
      <c r="E71" s="1" t="str">
        <f>"女"</f>
        <v>女</v>
      </c>
      <c r="F71" s="1" t="str">
        <f>"25051701017"</f>
        <v>25051701017</v>
      </c>
      <c r="G71" s="1">
        <v>80</v>
      </c>
      <c r="H71" s="1">
        <v>31</v>
      </c>
      <c r="I71" s="1">
        <v>76.8</v>
      </c>
      <c r="J71" s="2">
        <f t="shared" si="8"/>
        <v>78.08</v>
      </c>
    </row>
    <row r="72" spans="1:10" ht="19.95" customHeight="1" x14ac:dyDescent="0.25">
      <c r="A72" s="1">
        <v>70</v>
      </c>
      <c r="B72" s="1" t="str">
        <f t="shared" si="7"/>
        <v>202516</v>
      </c>
      <c r="C72" s="1" t="s">
        <v>14</v>
      </c>
      <c r="D72" s="1" t="s">
        <v>18</v>
      </c>
      <c r="E72" s="1" t="str">
        <f>"女"</f>
        <v>女</v>
      </c>
      <c r="F72" s="1" t="str">
        <f>"25051700815"</f>
        <v>25051700815</v>
      </c>
      <c r="G72" s="1">
        <v>80</v>
      </c>
      <c r="H72" s="1">
        <v>45</v>
      </c>
      <c r="I72" s="1">
        <v>76.180000000000007</v>
      </c>
      <c r="J72" s="2">
        <f t="shared" si="8"/>
        <v>77.707999999999998</v>
      </c>
    </row>
    <row r="73" spans="1:10" ht="19.95" customHeight="1" x14ac:dyDescent="0.25">
      <c r="A73" s="1">
        <v>71</v>
      </c>
      <c r="B73" s="1" t="str">
        <f t="shared" si="7"/>
        <v>202516</v>
      </c>
      <c r="C73" s="1" t="s">
        <v>14</v>
      </c>
      <c r="D73" s="1" t="s">
        <v>18</v>
      </c>
      <c r="E73" s="1" t="str">
        <f>"女"</f>
        <v>女</v>
      </c>
      <c r="F73" s="1" t="str">
        <f>"25051700916"</f>
        <v>25051700916</v>
      </c>
      <c r="G73" s="1">
        <v>77</v>
      </c>
      <c r="H73" s="1">
        <v>1</v>
      </c>
      <c r="I73" s="1">
        <v>76.5</v>
      </c>
      <c r="J73" s="2">
        <f t="shared" si="8"/>
        <v>76.7</v>
      </c>
    </row>
    <row r="74" spans="1:10" ht="19.95" customHeight="1" x14ac:dyDescent="0.25">
      <c r="A74" s="1">
        <v>72</v>
      </c>
      <c r="B74" s="1" t="str">
        <f t="shared" si="7"/>
        <v>202516</v>
      </c>
      <c r="C74" s="1" t="s">
        <v>14</v>
      </c>
      <c r="D74" s="1" t="s">
        <v>18</v>
      </c>
      <c r="E74" s="1" t="str">
        <f>"男"</f>
        <v>男</v>
      </c>
      <c r="F74" s="1" t="str">
        <f>"25051700803"</f>
        <v>25051700803</v>
      </c>
      <c r="G74" s="1">
        <v>79</v>
      </c>
      <c r="H74" s="1">
        <v>29</v>
      </c>
      <c r="I74" s="1">
        <v>75.06</v>
      </c>
      <c r="J74" s="2">
        <f t="shared" si="8"/>
        <v>76.635999999999996</v>
      </c>
    </row>
    <row r="75" spans="1:10" ht="19.95" customHeight="1" x14ac:dyDescent="0.25">
      <c r="A75" s="1">
        <v>73</v>
      </c>
      <c r="B75" s="1" t="str">
        <f t="shared" si="7"/>
        <v>202516</v>
      </c>
      <c r="C75" s="1" t="s">
        <v>14</v>
      </c>
      <c r="D75" s="1" t="s">
        <v>18</v>
      </c>
      <c r="E75" s="1" t="str">
        <f>"女"</f>
        <v>女</v>
      </c>
      <c r="F75" s="1" t="str">
        <f>"25051701021"</f>
        <v>25051701021</v>
      </c>
      <c r="G75" s="1">
        <v>77</v>
      </c>
      <c r="H75" s="1">
        <v>39</v>
      </c>
      <c r="I75" s="1">
        <v>75.819999999999993</v>
      </c>
      <c r="J75" s="2">
        <f t="shared" si="8"/>
        <v>76.292000000000002</v>
      </c>
    </row>
    <row r="76" spans="1:10" ht="19.95" customHeight="1" x14ac:dyDescent="0.25">
      <c r="A76" s="1">
        <v>74</v>
      </c>
      <c r="B76" s="1" t="str">
        <f t="shared" si="7"/>
        <v>202516</v>
      </c>
      <c r="C76" s="1" t="s">
        <v>14</v>
      </c>
      <c r="D76" s="1" t="s">
        <v>18</v>
      </c>
      <c r="E76" s="1" t="str">
        <f>"男"</f>
        <v>男</v>
      </c>
      <c r="F76" s="1" t="str">
        <f>"25051701014"</f>
        <v>25051701014</v>
      </c>
      <c r="G76" s="1">
        <v>76</v>
      </c>
      <c r="H76" s="1">
        <v>44</v>
      </c>
      <c r="I76" s="1">
        <v>73.8</v>
      </c>
      <c r="J76" s="2">
        <f t="shared" si="8"/>
        <v>74.679999999999993</v>
      </c>
    </row>
    <row r="77" spans="1:10" ht="19.95" customHeight="1" x14ac:dyDescent="0.25">
      <c r="A77" s="1">
        <v>75</v>
      </c>
      <c r="B77" s="1" t="str">
        <f t="shared" si="7"/>
        <v>202516</v>
      </c>
      <c r="C77" s="1" t="s">
        <v>14</v>
      </c>
      <c r="D77" s="1" t="s">
        <v>18</v>
      </c>
      <c r="E77" s="1" t="str">
        <f t="shared" ref="E77:E83" si="9">"女"</f>
        <v>女</v>
      </c>
      <c r="F77" s="1" t="str">
        <f>"25051700726"</f>
        <v>25051700726</v>
      </c>
      <c r="G77" s="1">
        <v>77</v>
      </c>
      <c r="H77" s="1">
        <v>9</v>
      </c>
      <c r="I77" s="1">
        <v>72.8</v>
      </c>
      <c r="J77" s="2">
        <f t="shared" si="8"/>
        <v>74.48</v>
      </c>
    </row>
    <row r="78" spans="1:10" ht="19.95" customHeight="1" x14ac:dyDescent="0.25">
      <c r="A78" s="1">
        <v>76</v>
      </c>
      <c r="B78" s="1" t="str">
        <f t="shared" si="7"/>
        <v>202516</v>
      </c>
      <c r="C78" s="1" t="s">
        <v>14</v>
      </c>
      <c r="D78" s="1" t="s">
        <v>18</v>
      </c>
      <c r="E78" s="1" t="str">
        <f t="shared" si="9"/>
        <v>女</v>
      </c>
      <c r="F78" s="1" t="str">
        <f>"25051701003"</f>
        <v>25051701003</v>
      </c>
      <c r="G78" s="1">
        <v>76</v>
      </c>
      <c r="H78" s="1">
        <v>37</v>
      </c>
      <c r="I78" s="1">
        <v>71</v>
      </c>
      <c r="J78" s="2">
        <f t="shared" si="8"/>
        <v>73</v>
      </c>
    </row>
    <row r="79" spans="1:10" ht="19.95" customHeight="1" x14ac:dyDescent="0.25">
      <c r="A79" s="1">
        <v>77</v>
      </c>
      <c r="B79" s="1" t="str">
        <f t="shared" si="7"/>
        <v>202516</v>
      </c>
      <c r="C79" s="1" t="s">
        <v>14</v>
      </c>
      <c r="D79" s="1" t="s">
        <v>18</v>
      </c>
      <c r="E79" s="1" t="str">
        <f t="shared" si="9"/>
        <v>女</v>
      </c>
      <c r="F79" s="1" t="str">
        <f>"25051700826"</f>
        <v>25051700826</v>
      </c>
      <c r="G79" s="1">
        <v>80</v>
      </c>
      <c r="H79" s="1" t="s">
        <v>13</v>
      </c>
      <c r="I79" s="1">
        <v>0</v>
      </c>
      <c r="J79" s="2">
        <f t="shared" si="8"/>
        <v>32</v>
      </c>
    </row>
    <row r="80" spans="1:10" ht="19.95" customHeight="1" x14ac:dyDescent="0.25">
      <c r="A80" s="1">
        <v>78</v>
      </c>
      <c r="B80" s="1" t="str">
        <f t="shared" si="7"/>
        <v>202516</v>
      </c>
      <c r="C80" s="1" t="s">
        <v>14</v>
      </c>
      <c r="D80" s="1" t="s">
        <v>18</v>
      </c>
      <c r="E80" s="1" t="str">
        <f t="shared" si="9"/>
        <v>女</v>
      </c>
      <c r="F80" s="1" t="str">
        <f>"25051700812"</f>
        <v>25051700812</v>
      </c>
      <c r="G80" s="1">
        <v>77</v>
      </c>
      <c r="H80" s="1" t="s">
        <v>13</v>
      </c>
      <c r="I80" s="1">
        <v>0</v>
      </c>
      <c r="J80" s="2">
        <f t="shared" si="8"/>
        <v>30.8</v>
      </c>
    </row>
    <row r="81" spans="1:10" ht="19.95" customHeight="1" x14ac:dyDescent="0.25">
      <c r="A81" s="1">
        <v>79</v>
      </c>
      <c r="B81" s="1" t="str">
        <f t="shared" si="7"/>
        <v>202516</v>
      </c>
      <c r="C81" s="1" t="s">
        <v>14</v>
      </c>
      <c r="D81" s="1" t="s">
        <v>18</v>
      </c>
      <c r="E81" s="1" t="str">
        <f t="shared" si="9"/>
        <v>女</v>
      </c>
      <c r="F81" s="1" t="str">
        <f>"25051700827"</f>
        <v>25051700827</v>
      </c>
      <c r="G81" s="1">
        <v>76</v>
      </c>
      <c r="H81" s="1" t="s">
        <v>13</v>
      </c>
      <c r="I81" s="1">
        <v>0</v>
      </c>
      <c r="J81" s="2">
        <f t="shared" si="8"/>
        <v>30.400000000000002</v>
      </c>
    </row>
    <row r="82" spans="1:10" ht="19.95" customHeight="1" x14ac:dyDescent="0.25">
      <c r="A82" s="1">
        <v>80</v>
      </c>
      <c r="B82" s="1" t="str">
        <f t="shared" si="7"/>
        <v>202516</v>
      </c>
      <c r="C82" s="1" t="s">
        <v>14</v>
      </c>
      <c r="D82" s="1" t="s">
        <v>18</v>
      </c>
      <c r="E82" s="1" t="str">
        <f t="shared" si="9"/>
        <v>女</v>
      </c>
      <c r="F82" s="1" t="str">
        <f>"25051701011"</f>
        <v>25051701011</v>
      </c>
      <c r="G82" s="1">
        <v>76</v>
      </c>
      <c r="H82" s="1" t="s">
        <v>13</v>
      </c>
      <c r="I82" s="1">
        <v>0</v>
      </c>
      <c r="J82" s="2">
        <f t="shared" si="8"/>
        <v>30.400000000000002</v>
      </c>
    </row>
    <row r="83" spans="1:10" ht="19.95" customHeight="1" x14ac:dyDescent="0.25">
      <c r="A83" s="1">
        <v>81</v>
      </c>
      <c r="B83" s="1" t="str">
        <f t="shared" si="7"/>
        <v>202516</v>
      </c>
      <c r="C83" s="1" t="s">
        <v>14</v>
      </c>
      <c r="D83" s="1" t="s">
        <v>18</v>
      </c>
      <c r="E83" s="1" t="str">
        <f t="shared" si="9"/>
        <v>女</v>
      </c>
      <c r="F83" s="1" t="str">
        <f>"25051700820"</f>
        <v>25051700820</v>
      </c>
      <c r="G83" s="1">
        <v>76</v>
      </c>
      <c r="H83" s="1" t="s">
        <v>13</v>
      </c>
      <c r="I83" s="1">
        <v>0</v>
      </c>
      <c r="J83" s="2">
        <f t="shared" si="8"/>
        <v>30.400000000000002</v>
      </c>
    </row>
    <row r="84" spans="1:10" ht="19.95" customHeight="1" x14ac:dyDescent="0.25">
      <c r="A84" s="1">
        <v>82</v>
      </c>
      <c r="B84" s="1" t="str">
        <f t="shared" ref="B84:B89" si="10">"202517"</f>
        <v>202517</v>
      </c>
      <c r="C84" s="1" t="s">
        <v>19</v>
      </c>
      <c r="D84" s="1" t="s">
        <v>20</v>
      </c>
      <c r="E84" s="1" t="str">
        <f>"男"</f>
        <v>男</v>
      </c>
      <c r="F84" s="1" t="str">
        <f>"25051701026"</f>
        <v>25051701026</v>
      </c>
      <c r="G84" s="1">
        <v>77</v>
      </c>
      <c r="H84" s="1">
        <v>2</v>
      </c>
      <c r="I84" s="1">
        <v>80.8</v>
      </c>
      <c r="J84" s="2">
        <f t="shared" si="8"/>
        <v>79.28</v>
      </c>
    </row>
    <row r="85" spans="1:10" ht="19.95" customHeight="1" x14ac:dyDescent="0.25">
      <c r="A85" s="1">
        <v>83</v>
      </c>
      <c r="B85" s="1" t="str">
        <f t="shared" si="10"/>
        <v>202517</v>
      </c>
      <c r="C85" s="1" t="s">
        <v>19</v>
      </c>
      <c r="D85" s="1" t="s">
        <v>20</v>
      </c>
      <c r="E85" s="1" t="str">
        <f>"男"</f>
        <v>男</v>
      </c>
      <c r="F85" s="1" t="str">
        <f>"25051701027"</f>
        <v>25051701027</v>
      </c>
      <c r="G85" s="1">
        <v>73</v>
      </c>
      <c r="H85" s="1">
        <v>4</v>
      </c>
      <c r="I85" s="1">
        <v>82.9</v>
      </c>
      <c r="J85" s="2">
        <f t="shared" si="8"/>
        <v>78.94</v>
      </c>
    </row>
    <row r="86" spans="1:10" ht="19.95" customHeight="1" x14ac:dyDescent="0.25">
      <c r="A86" s="1">
        <v>84</v>
      </c>
      <c r="B86" s="1" t="str">
        <f t="shared" si="10"/>
        <v>202517</v>
      </c>
      <c r="C86" s="1" t="s">
        <v>19</v>
      </c>
      <c r="D86" s="1" t="s">
        <v>20</v>
      </c>
      <c r="E86" s="1" t="str">
        <f>"女"</f>
        <v>女</v>
      </c>
      <c r="F86" s="1" t="str">
        <f>"25051701029"</f>
        <v>25051701029</v>
      </c>
      <c r="G86" s="1">
        <v>76</v>
      </c>
      <c r="H86" s="1">
        <v>6</v>
      </c>
      <c r="I86" s="1">
        <v>80.900000000000006</v>
      </c>
      <c r="J86" s="2">
        <f t="shared" si="8"/>
        <v>78.94</v>
      </c>
    </row>
    <row r="87" spans="1:10" ht="19.95" customHeight="1" x14ac:dyDescent="0.25">
      <c r="A87" s="1">
        <v>85</v>
      </c>
      <c r="B87" s="1" t="str">
        <f t="shared" si="10"/>
        <v>202517</v>
      </c>
      <c r="C87" s="1" t="s">
        <v>19</v>
      </c>
      <c r="D87" s="1" t="s">
        <v>20</v>
      </c>
      <c r="E87" s="1" t="str">
        <f>"男"</f>
        <v>男</v>
      </c>
      <c r="F87" s="1" t="str">
        <f>"25051701101"</f>
        <v>25051701101</v>
      </c>
      <c r="G87" s="1">
        <v>71</v>
      </c>
      <c r="H87" s="1">
        <v>3</v>
      </c>
      <c r="I87" s="1">
        <v>77.5</v>
      </c>
      <c r="J87" s="2">
        <f t="shared" si="8"/>
        <v>74.900000000000006</v>
      </c>
    </row>
    <row r="88" spans="1:10" ht="19.95" customHeight="1" x14ac:dyDescent="0.25">
      <c r="A88" s="1">
        <v>86</v>
      </c>
      <c r="B88" s="1" t="str">
        <f t="shared" si="10"/>
        <v>202517</v>
      </c>
      <c r="C88" s="1" t="s">
        <v>19</v>
      </c>
      <c r="D88" s="1" t="s">
        <v>20</v>
      </c>
      <c r="E88" s="1" t="str">
        <f>"男"</f>
        <v>男</v>
      </c>
      <c r="F88" s="1" t="str">
        <f>"25051701025"</f>
        <v>25051701025</v>
      </c>
      <c r="G88" s="1">
        <v>73</v>
      </c>
      <c r="H88" s="1">
        <v>5</v>
      </c>
      <c r="I88" s="1">
        <v>75.3</v>
      </c>
      <c r="J88" s="2">
        <f t="shared" si="8"/>
        <v>74.38</v>
      </c>
    </row>
    <row r="89" spans="1:10" ht="19.95" customHeight="1" x14ac:dyDescent="0.25">
      <c r="A89" s="1">
        <v>87</v>
      </c>
      <c r="B89" s="1" t="str">
        <f t="shared" si="10"/>
        <v>202517</v>
      </c>
      <c r="C89" s="1" t="s">
        <v>19</v>
      </c>
      <c r="D89" s="1" t="s">
        <v>20</v>
      </c>
      <c r="E89" s="1" t="str">
        <f>"男"</f>
        <v>男</v>
      </c>
      <c r="F89" s="1" t="str">
        <f>"25051701028"</f>
        <v>25051701028</v>
      </c>
      <c r="G89" s="1">
        <v>68</v>
      </c>
      <c r="H89" s="1">
        <v>1</v>
      </c>
      <c r="I89" s="1">
        <v>71.400000000000006</v>
      </c>
      <c r="J89" s="2">
        <f t="shared" si="8"/>
        <v>70.040000000000006</v>
      </c>
    </row>
    <row r="90" spans="1:10" ht="19.95" customHeight="1" x14ac:dyDescent="0.25">
      <c r="A90" s="1">
        <v>88</v>
      </c>
      <c r="B90" s="1" t="str">
        <f>"202518"</f>
        <v>202518</v>
      </c>
      <c r="C90" s="1" t="s">
        <v>21</v>
      </c>
      <c r="D90" s="1" t="s">
        <v>22</v>
      </c>
      <c r="E90" s="1" t="str">
        <f>"男"</f>
        <v>男</v>
      </c>
      <c r="F90" s="1" t="str">
        <f>"25051701102"</f>
        <v>25051701102</v>
      </c>
      <c r="G90" s="1">
        <v>75</v>
      </c>
      <c r="H90" s="1">
        <v>9</v>
      </c>
      <c r="I90" s="1">
        <v>76.28</v>
      </c>
      <c r="J90" s="2">
        <f t="shared" si="8"/>
        <v>75.768000000000001</v>
      </c>
    </row>
    <row r="91" spans="1:10" ht="19.95" customHeight="1" x14ac:dyDescent="0.25">
      <c r="A91" s="1">
        <v>89</v>
      </c>
      <c r="B91" s="1" t="str">
        <f>"202518"</f>
        <v>202518</v>
      </c>
      <c r="C91" s="1" t="s">
        <v>21</v>
      </c>
      <c r="D91" s="1" t="s">
        <v>22</v>
      </c>
      <c r="E91" s="1" t="str">
        <f>"男"</f>
        <v>男</v>
      </c>
      <c r="F91" s="1" t="str">
        <f>"25051701104"</f>
        <v>25051701104</v>
      </c>
      <c r="G91" s="1">
        <v>72</v>
      </c>
      <c r="H91" s="1">
        <v>26</v>
      </c>
      <c r="I91" s="1">
        <v>76.98</v>
      </c>
      <c r="J91" s="2">
        <f t="shared" si="8"/>
        <v>74.988</v>
      </c>
    </row>
    <row r="92" spans="1:10" ht="19.95" customHeight="1" x14ac:dyDescent="0.25">
      <c r="A92" s="1">
        <v>90</v>
      </c>
      <c r="B92" s="1" t="str">
        <f t="shared" ref="B92:B104" si="11">"202519"</f>
        <v>202519</v>
      </c>
      <c r="C92" s="1" t="s">
        <v>14</v>
      </c>
      <c r="D92" s="1" t="s">
        <v>22</v>
      </c>
      <c r="E92" s="1" t="str">
        <f>"女"</f>
        <v>女</v>
      </c>
      <c r="F92" s="1" t="str">
        <f>"25051701129"</f>
        <v>25051701129</v>
      </c>
      <c r="G92" s="1">
        <v>85</v>
      </c>
      <c r="H92" s="1">
        <v>14</v>
      </c>
      <c r="I92" s="1">
        <v>78.680000000000007</v>
      </c>
      <c r="J92" s="2">
        <f t="shared" si="8"/>
        <v>81.207999999999998</v>
      </c>
    </row>
    <row r="93" spans="1:10" ht="19.95" customHeight="1" x14ac:dyDescent="0.25">
      <c r="A93" s="1">
        <v>91</v>
      </c>
      <c r="B93" s="1" t="str">
        <f t="shared" si="11"/>
        <v>202519</v>
      </c>
      <c r="C93" s="1" t="s">
        <v>14</v>
      </c>
      <c r="D93" s="1" t="s">
        <v>22</v>
      </c>
      <c r="E93" s="1" t="str">
        <f>"女"</f>
        <v>女</v>
      </c>
      <c r="F93" s="1" t="str">
        <f>"25051701105"</f>
        <v>25051701105</v>
      </c>
      <c r="G93" s="1">
        <v>78</v>
      </c>
      <c r="H93" s="1">
        <v>20</v>
      </c>
      <c r="I93" s="1">
        <v>78.819999999999993</v>
      </c>
      <c r="J93" s="2">
        <f t="shared" si="8"/>
        <v>78.49199999999999</v>
      </c>
    </row>
    <row r="94" spans="1:10" ht="19.95" customHeight="1" x14ac:dyDescent="0.25">
      <c r="A94" s="1">
        <v>92</v>
      </c>
      <c r="B94" s="1" t="str">
        <f t="shared" si="11"/>
        <v>202519</v>
      </c>
      <c r="C94" s="1" t="s">
        <v>14</v>
      </c>
      <c r="D94" s="1" t="s">
        <v>22</v>
      </c>
      <c r="E94" s="1" t="str">
        <f>"女"</f>
        <v>女</v>
      </c>
      <c r="F94" s="1" t="str">
        <f>"25051701203"</f>
        <v>25051701203</v>
      </c>
      <c r="G94" s="1">
        <v>79</v>
      </c>
      <c r="H94" s="1">
        <v>19</v>
      </c>
      <c r="I94" s="1">
        <v>77</v>
      </c>
      <c r="J94" s="2">
        <f t="shared" si="8"/>
        <v>77.8</v>
      </c>
    </row>
    <row r="95" spans="1:10" ht="19.95" customHeight="1" x14ac:dyDescent="0.25">
      <c r="A95" s="1">
        <v>93</v>
      </c>
      <c r="B95" s="1" t="str">
        <f t="shared" si="11"/>
        <v>202519</v>
      </c>
      <c r="C95" s="1" t="s">
        <v>14</v>
      </c>
      <c r="D95" s="1" t="s">
        <v>22</v>
      </c>
      <c r="E95" s="1" t="str">
        <f>"男"</f>
        <v>男</v>
      </c>
      <c r="F95" s="1" t="str">
        <f>"25051701118"</f>
        <v>25051701118</v>
      </c>
      <c r="G95" s="1">
        <v>80</v>
      </c>
      <c r="H95" s="1">
        <v>23</v>
      </c>
      <c r="I95" s="1">
        <v>76.180000000000007</v>
      </c>
      <c r="J95" s="2">
        <f t="shared" si="8"/>
        <v>77.707999999999998</v>
      </c>
    </row>
    <row r="96" spans="1:10" ht="19.95" customHeight="1" x14ac:dyDescent="0.25">
      <c r="A96" s="1">
        <v>94</v>
      </c>
      <c r="B96" s="1" t="str">
        <f t="shared" si="11"/>
        <v>202519</v>
      </c>
      <c r="C96" s="1" t="s">
        <v>14</v>
      </c>
      <c r="D96" s="1" t="s">
        <v>22</v>
      </c>
      <c r="E96" s="1" t="str">
        <f>"女"</f>
        <v>女</v>
      </c>
      <c r="F96" s="1" t="str">
        <f>"25051701123"</f>
        <v>25051701123</v>
      </c>
      <c r="G96" s="1">
        <v>76</v>
      </c>
      <c r="H96" s="1">
        <v>2</v>
      </c>
      <c r="I96" s="1">
        <v>78.06</v>
      </c>
      <c r="J96" s="2">
        <f t="shared" si="8"/>
        <v>77.236000000000004</v>
      </c>
    </row>
    <row r="97" spans="1:10" ht="19.95" customHeight="1" x14ac:dyDescent="0.25">
      <c r="A97" s="1">
        <v>95</v>
      </c>
      <c r="B97" s="1" t="str">
        <f t="shared" si="11"/>
        <v>202519</v>
      </c>
      <c r="C97" s="1" t="s">
        <v>14</v>
      </c>
      <c r="D97" s="1" t="s">
        <v>22</v>
      </c>
      <c r="E97" s="1" t="str">
        <f>"女"</f>
        <v>女</v>
      </c>
      <c r="F97" s="1" t="str">
        <f>"25051701121"</f>
        <v>25051701121</v>
      </c>
      <c r="G97" s="1">
        <v>76</v>
      </c>
      <c r="H97" s="1">
        <v>29</v>
      </c>
      <c r="I97" s="1">
        <v>77.52</v>
      </c>
      <c r="J97" s="2">
        <f t="shared" si="8"/>
        <v>76.911999999999992</v>
      </c>
    </row>
    <row r="98" spans="1:10" ht="19.95" customHeight="1" x14ac:dyDescent="0.25">
      <c r="A98" s="1">
        <v>96</v>
      </c>
      <c r="B98" s="1" t="str">
        <f t="shared" si="11"/>
        <v>202519</v>
      </c>
      <c r="C98" s="1" t="s">
        <v>14</v>
      </c>
      <c r="D98" s="1" t="s">
        <v>22</v>
      </c>
      <c r="E98" s="1" t="str">
        <f>"男"</f>
        <v>男</v>
      </c>
      <c r="F98" s="1" t="str">
        <f>"25051701201"</f>
        <v>25051701201</v>
      </c>
      <c r="G98" s="1">
        <v>77</v>
      </c>
      <c r="H98" s="1">
        <v>24</v>
      </c>
      <c r="I98" s="1">
        <v>76.12</v>
      </c>
      <c r="J98" s="2">
        <f t="shared" si="8"/>
        <v>76.472000000000008</v>
      </c>
    </row>
    <row r="99" spans="1:10" ht="19.95" customHeight="1" x14ac:dyDescent="0.25">
      <c r="A99" s="1">
        <v>97</v>
      </c>
      <c r="B99" s="1" t="str">
        <f t="shared" si="11"/>
        <v>202519</v>
      </c>
      <c r="C99" s="1" t="s">
        <v>14</v>
      </c>
      <c r="D99" s="1" t="s">
        <v>22</v>
      </c>
      <c r="E99" s="1" t="str">
        <f>"女"</f>
        <v>女</v>
      </c>
      <c r="F99" s="1" t="str">
        <f>"25051701109"</f>
        <v>25051701109</v>
      </c>
      <c r="G99" s="1">
        <v>74</v>
      </c>
      <c r="H99" s="1">
        <v>3</v>
      </c>
      <c r="I99" s="1">
        <v>78.08</v>
      </c>
      <c r="J99" s="2">
        <f t="shared" si="8"/>
        <v>76.448000000000008</v>
      </c>
    </row>
    <row r="100" spans="1:10" ht="19.95" customHeight="1" x14ac:dyDescent="0.25">
      <c r="A100" s="1">
        <v>98</v>
      </c>
      <c r="B100" s="1" t="str">
        <f t="shared" si="11"/>
        <v>202519</v>
      </c>
      <c r="C100" s="1" t="s">
        <v>14</v>
      </c>
      <c r="D100" s="1" t="s">
        <v>22</v>
      </c>
      <c r="E100" s="1" t="str">
        <f>"女"</f>
        <v>女</v>
      </c>
      <c r="F100" s="1" t="str">
        <f>"25051701202"</f>
        <v>25051701202</v>
      </c>
      <c r="G100" s="1">
        <v>80</v>
      </c>
      <c r="H100" s="1">
        <v>5</v>
      </c>
      <c r="I100" s="1">
        <v>74.040000000000006</v>
      </c>
      <c r="J100" s="2">
        <f t="shared" si="8"/>
        <v>76.424000000000007</v>
      </c>
    </row>
    <row r="101" spans="1:10" ht="19.95" customHeight="1" x14ac:dyDescent="0.25">
      <c r="A101" s="1">
        <v>99</v>
      </c>
      <c r="B101" s="1" t="str">
        <f t="shared" si="11"/>
        <v>202519</v>
      </c>
      <c r="C101" s="1" t="s">
        <v>14</v>
      </c>
      <c r="D101" s="1" t="s">
        <v>22</v>
      </c>
      <c r="E101" s="1" t="str">
        <f>"女"</f>
        <v>女</v>
      </c>
      <c r="F101" s="1" t="str">
        <f>"25051701112"</f>
        <v>25051701112</v>
      </c>
      <c r="G101" s="1">
        <v>73</v>
      </c>
      <c r="H101" s="1">
        <v>4</v>
      </c>
      <c r="I101" s="1">
        <v>76.040000000000006</v>
      </c>
      <c r="J101" s="2">
        <f t="shared" si="8"/>
        <v>74.824000000000012</v>
      </c>
    </row>
    <row r="102" spans="1:10" ht="19.95" customHeight="1" x14ac:dyDescent="0.25">
      <c r="A102" s="1">
        <v>100</v>
      </c>
      <c r="B102" s="1" t="str">
        <f t="shared" si="11"/>
        <v>202519</v>
      </c>
      <c r="C102" s="1" t="s">
        <v>14</v>
      </c>
      <c r="D102" s="1" t="s">
        <v>22</v>
      </c>
      <c r="E102" s="1" t="str">
        <f>"男"</f>
        <v>男</v>
      </c>
      <c r="F102" s="1" t="str">
        <f>"25051701116"</f>
        <v>25051701116</v>
      </c>
      <c r="G102" s="1">
        <v>73</v>
      </c>
      <c r="H102" s="1">
        <v>21</v>
      </c>
      <c r="I102" s="1">
        <v>74.7</v>
      </c>
      <c r="J102" s="2">
        <f t="shared" si="8"/>
        <v>74.02000000000001</v>
      </c>
    </row>
    <row r="103" spans="1:10" ht="19.95" customHeight="1" x14ac:dyDescent="0.25">
      <c r="A103" s="1">
        <v>101</v>
      </c>
      <c r="B103" s="1" t="str">
        <f t="shared" si="11"/>
        <v>202519</v>
      </c>
      <c r="C103" s="1" t="s">
        <v>14</v>
      </c>
      <c r="D103" s="1" t="s">
        <v>22</v>
      </c>
      <c r="E103" s="1" t="str">
        <f>"女"</f>
        <v>女</v>
      </c>
      <c r="F103" s="1" t="str">
        <f>"25051701108"</f>
        <v>25051701108</v>
      </c>
      <c r="G103" s="1">
        <v>73</v>
      </c>
      <c r="H103" s="1">
        <v>18</v>
      </c>
      <c r="I103" s="1">
        <v>74.02</v>
      </c>
      <c r="J103" s="2">
        <f t="shared" si="8"/>
        <v>73.611999999999995</v>
      </c>
    </row>
    <row r="104" spans="1:10" ht="19.95" customHeight="1" x14ac:dyDescent="0.25">
      <c r="A104" s="1">
        <v>102</v>
      </c>
      <c r="B104" s="1" t="str">
        <f t="shared" si="11"/>
        <v>202519</v>
      </c>
      <c r="C104" s="1" t="s">
        <v>14</v>
      </c>
      <c r="D104" s="1" t="s">
        <v>22</v>
      </c>
      <c r="E104" s="1" t="str">
        <f>"女"</f>
        <v>女</v>
      </c>
      <c r="F104" s="1" t="str">
        <f>"25051701111"</f>
        <v>25051701111</v>
      </c>
      <c r="G104" s="1">
        <v>76</v>
      </c>
      <c r="H104" s="1" t="s">
        <v>13</v>
      </c>
      <c r="I104" s="1">
        <v>0</v>
      </c>
      <c r="J104" s="2">
        <f t="shared" si="8"/>
        <v>30.400000000000002</v>
      </c>
    </row>
    <row r="105" spans="1:10" ht="19.95" customHeight="1" x14ac:dyDescent="0.25">
      <c r="A105" s="1">
        <v>103</v>
      </c>
      <c r="B105" s="1" t="str">
        <f t="shared" ref="B105:B112" si="12">"202520"</f>
        <v>202520</v>
      </c>
      <c r="C105" s="1" t="s">
        <v>21</v>
      </c>
      <c r="D105" s="1" t="s">
        <v>23</v>
      </c>
      <c r="E105" s="1" t="str">
        <f>"男"</f>
        <v>男</v>
      </c>
      <c r="F105" s="1" t="str">
        <f>"25051701214"</f>
        <v>25051701214</v>
      </c>
      <c r="G105" s="1">
        <v>85</v>
      </c>
      <c r="H105" s="1">
        <v>10</v>
      </c>
      <c r="I105" s="1">
        <v>82</v>
      </c>
      <c r="J105" s="2">
        <f t="shared" si="8"/>
        <v>83.199999999999989</v>
      </c>
    </row>
    <row r="106" spans="1:10" ht="19.95" customHeight="1" x14ac:dyDescent="0.25">
      <c r="A106" s="1">
        <v>104</v>
      </c>
      <c r="B106" s="1" t="str">
        <f t="shared" si="12"/>
        <v>202520</v>
      </c>
      <c r="C106" s="1" t="s">
        <v>21</v>
      </c>
      <c r="D106" s="1" t="s">
        <v>23</v>
      </c>
      <c r="E106" s="1" t="str">
        <f>"女"</f>
        <v>女</v>
      </c>
      <c r="F106" s="1" t="str">
        <f>"25051701215"</f>
        <v>25051701215</v>
      </c>
      <c r="G106" s="1">
        <v>82</v>
      </c>
      <c r="H106" s="1">
        <v>7</v>
      </c>
      <c r="I106" s="1">
        <v>80.599999999999994</v>
      </c>
      <c r="J106" s="2">
        <f t="shared" si="8"/>
        <v>81.16</v>
      </c>
    </row>
    <row r="107" spans="1:10" ht="19.95" customHeight="1" x14ac:dyDescent="0.25">
      <c r="A107" s="1">
        <v>105</v>
      </c>
      <c r="B107" s="1" t="str">
        <f t="shared" si="12"/>
        <v>202520</v>
      </c>
      <c r="C107" s="1" t="s">
        <v>21</v>
      </c>
      <c r="D107" s="1" t="s">
        <v>23</v>
      </c>
      <c r="E107" s="1" t="str">
        <f>"男"</f>
        <v>男</v>
      </c>
      <c r="F107" s="1" t="str">
        <f>"25051701208"</f>
        <v>25051701208</v>
      </c>
      <c r="G107" s="1">
        <v>82</v>
      </c>
      <c r="H107" s="1">
        <v>12</v>
      </c>
      <c r="I107" s="1">
        <v>80.400000000000006</v>
      </c>
      <c r="J107" s="2">
        <f t="shared" si="8"/>
        <v>81.040000000000006</v>
      </c>
    </row>
    <row r="108" spans="1:10" ht="19.95" customHeight="1" x14ac:dyDescent="0.25">
      <c r="A108" s="1">
        <v>106</v>
      </c>
      <c r="B108" s="1" t="str">
        <f t="shared" si="12"/>
        <v>202520</v>
      </c>
      <c r="C108" s="1" t="s">
        <v>21</v>
      </c>
      <c r="D108" s="1" t="s">
        <v>23</v>
      </c>
      <c r="E108" s="1" t="str">
        <f>"女"</f>
        <v>女</v>
      </c>
      <c r="F108" s="1" t="str">
        <f>"25051701213"</f>
        <v>25051701213</v>
      </c>
      <c r="G108" s="1">
        <v>86</v>
      </c>
      <c r="H108" s="1">
        <v>24</v>
      </c>
      <c r="I108" s="1">
        <v>77.599999999999994</v>
      </c>
      <c r="J108" s="2">
        <f t="shared" si="8"/>
        <v>80.959999999999994</v>
      </c>
    </row>
    <row r="109" spans="1:10" ht="19.95" customHeight="1" x14ac:dyDescent="0.25">
      <c r="A109" s="1">
        <v>107</v>
      </c>
      <c r="B109" s="1" t="str">
        <f t="shared" si="12"/>
        <v>202520</v>
      </c>
      <c r="C109" s="1" t="s">
        <v>21</v>
      </c>
      <c r="D109" s="1" t="s">
        <v>23</v>
      </c>
      <c r="E109" s="1" t="str">
        <f>"女"</f>
        <v>女</v>
      </c>
      <c r="F109" s="1" t="str">
        <f>"25051701220"</f>
        <v>25051701220</v>
      </c>
      <c r="G109" s="1">
        <v>82</v>
      </c>
      <c r="H109" s="1">
        <v>9</v>
      </c>
      <c r="I109" s="1">
        <v>79.400000000000006</v>
      </c>
      <c r="J109" s="2">
        <f t="shared" si="8"/>
        <v>80.44</v>
      </c>
    </row>
    <row r="110" spans="1:10" ht="19.95" customHeight="1" x14ac:dyDescent="0.25">
      <c r="A110" s="1">
        <v>108</v>
      </c>
      <c r="B110" s="1" t="str">
        <f t="shared" si="12"/>
        <v>202520</v>
      </c>
      <c r="C110" s="1" t="s">
        <v>21</v>
      </c>
      <c r="D110" s="1" t="s">
        <v>23</v>
      </c>
      <c r="E110" s="1" t="str">
        <f>"女"</f>
        <v>女</v>
      </c>
      <c r="F110" s="1" t="str">
        <f>"25051701219"</f>
        <v>25051701219</v>
      </c>
      <c r="G110" s="1">
        <v>82</v>
      </c>
      <c r="H110" s="1">
        <v>20</v>
      </c>
      <c r="I110" s="1">
        <v>78</v>
      </c>
      <c r="J110" s="2">
        <f t="shared" si="8"/>
        <v>79.599999999999994</v>
      </c>
    </row>
    <row r="111" spans="1:10" ht="19.95" customHeight="1" x14ac:dyDescent="0.25">
      <c r="A111" s="1">
        <v>109</v>
      </c>
      <c r="B111" s="1" t="str">
        <f t="shared" si="12"/>
        <v>202520</v>
      </c>
      <c r="C111" s="1" t="s">
        <v>21</v>
      </c>
      <c r="D111" s="1" t="s">
        <v>23</v>
      </c>
      <c r="E111" s="1" t="str">
        <f>"男"</f>
        <v>男</v>
      </c>
      <c r="F111" s="1" t="str">
        <f>"25051701210"</f>
        <v>25051701210</v>
      </c>
      <c r="G111" s="1">
        <v>82</v>
      </c>
      <c r="H111" s="1">
        <v>11</v>
      </c>
      <c r="I111" s="1">
        <v>76.8</v>
      </c>
      <c r="J111" s="2">
        <f t="shared" si="8"/>
        <v>78.88</v>
      </c>
    </row>
    <row r="112" spans="1:10" ht="19.95" customHeight="1" x14ac:dyDescent="0.25">
      <c r="A112" s="1">
        <v>110</v>
      </c>
      <c r="B112" s="1" t="str">
        <f t="shared" si="12"/>
        <v>202520</v>
      </c>
      <c r="C112" s="1" t="s">
        <v>21</v>
      </c>
      <c r="D112" s="1" t="s">
        <v>23</v>
      </c>
      <c r="E112" s="1" t="str">
        <f>"女"</f>
        <v>女</v>
      </c>
      <c r="F112" s="1" t="str">
        <f>"25051701218"</f>
        <v>25051701218</v>
      </c>
      <c r="G112" s="1">
        <v>82</v>
      </c>
      <c r="H112" s="1" t="s">
        <v>13</v>
      </c>
      <c r="I112" s="1">
        <v>0</v>
      </c>
      <c r="J112" s="2">
        <f t="shared" si="8"/>
        <v>32.800000000000004</v>
      </c>
    </row>
    <row r="113" spans="1:10" ht="19.95" customHeight="1" x14ac:dyDescent="0.25">
      <c r="A113" s="1">
        <v>111</v>
      </c>
      <c r="B113" s="1" t="str">
        <f>"202521"</f>
        <v>202521</v>
      </c>
      <c r="C113" s="1" t="s">
        <v>14</v>
      </c>
      <c r="D113" s="1" t="s">
        <v>23</v>
      </c>
      <c r="E113" s="1" t="str">
        <f>"女"</f>
        <v>女</v>
      </c>
      <c r="F113" s="1" t="str">
        <f>"25051701225"</f>
        <v>25051701225</v>
      </c>
      <c r="G113" s="1">
        <v>84</v>
      </c>
      <c r="H113" s="1">
        <v>13</v>
      </c>
      <c r="I113" s="1">
        <v>81.8</v>
      </c>
      <c r="J113" s="2">
        <f t="shared" si="8"/>
        <v>82.68</v>
      </c>
    </row>
    <row r="114" spans="1:10" ht="19.95" customHeight="1" x14ac:dyDescent="0.25">
      <c r="A114" s="1">
        <v>112</v>
      </c>
      <c r="B114" s="1" t="str">
        <f>"202521"</f>
        <v>202521</v>
      </c>
      <c r="C114" s="1" t="s">
        <v>14</v>
      </c>
      <c r="D114" s="1" t="s">
        <v>23</v>
      </c>
      <c r="E114" s="1" t="str">
        <f>"女"</f>
        <v>女</v>
      </c>
      <c r="F114" s="1" t="str">
        <f>"25051701229"</f>
        <v>25051701229</v>
      </c>
      <c r="G114" s="1">
        <v>81</v>
      </c>
      <c r="H114" s="1">
        <v>25</v>
      </c>
      <c r="I114" s="1">
        <v>77</v>
      </c>
      <c r="J114" s="2">
        <f t="shared" si="8"/>
        <v>78.599999999999994</v>
      </c>
    </row>
    <row r="115" spans="1:10" ht="19.95" customHeight="1" x14ac:dyDescent="0.25">
      <c r="A115" s="1">
        <v>113</v>
      </c>
      <c r="B115" s="1" t="str">
        <f>"202521"</f>
        <v>202521</v>
      </c>
      <c r="C115" s="1" t="s">
        <v>14</v>
      </c>
      <c r="D115" s="1" t="s">
        <v>23</v>
      </c>
      <c r="E115" s="1" t="str">
        <f>"男"</f>
        <v>男</v>
      </c>
      <c r="F115" s="1" t="str">
        <f>"25051701230"</f>
        <v>25051701230</v>
      </c>
      <c r="G115" s="1">
        <v>79</v>
      </c>
      <c r="H115" s="1">
        <v>8</v>
      </c>
      <c r="I115" s="1">
        <v>76.8</v>
      </c>
      <c r="J115" s="2">
        <f t="shared" si="8"/>
        <v>77.680000000000007</v>
      </c>
    </row>
    <row r="116" spans="1:10" ht="19.95" customHeight="1" x14ac:dyDescent="0.25">
      <c r="A116" s="1">
        <v>114</v>
      </c>
      <c r="B116" s="1" t="str">
        <f t="shared" ref="B116:B121" si="13">"202522"</f>
        <v>202522</v>
      </c>
      <c r="C116" s="1" t="s">
        <v>14</v>
      </c>
      <c r="D116" s="1" t="s">
        <v>23</v>
      </c>
      <c r="E116" s="1" t="str">
        <f>"女"</f>
        <v>女</v>
      </c>
      <c r="F116" s="1" t="str">
        <f>"25051701413"</f>
        <v>25051701413</v>
      </c>
      <c r="G116" s="1">
        <v>77</v>
      </c>
      <c r="H116" s="1">
        <v>30</v>
      </c>
      <c r="I116" s="1">
        <v>77.459999999999994</v>
      </c>
      <c r="J116" s="2">
        <f t="shared" si="8"/>
        <v>77.275999999999996</v>
      </c>
    </row>
    <row r="117" spans="1:10" ht="19.95" customHeight="1" x14ac:dyDescent="0.25">
      <c r="A117" s="1">
        <v>115</v>
      </c>
      <c r="B117" s="1" t="str">
        <f t="shared" si="13"/>
        <v>202522</v>
      </c>
      <c r="C117" s="1" t="s">
        <v>14</v>
      </c>
      <c r="D117" s="1" t="s">
        <v>23</v>
      </c>
      <c r="E117" s="1" t="str">
        <f>"女"</f>
        <v>女</v>
      </c>
      <c r="F117" s="1" t="str">
        <f>"25051701430"</f>
        <v>25051701430</v>
      </c>
      <c r="G117" s="1">
        <v>78</v>
      </c>
      <c r="H117" s="1">
        <v>13</v>
      </c>
      <c r="I117" s="1">
        <v>75.44</v>
      </c>
      <c r="J117" s="2">
        <f t="shared" si="8"/>
        <v>76.463999999999999</v>
      </c>
    </row>
    <row r="118" spans="1:10" ht="19.95" customHeight="1" x14ac:dyDescent="0.25">
      <c r="A118" s="1">
        <v>116</v>
      </c>
      <c r="B118" s="1" t="str">
        <f t="shared" si="13"/>
        <v>202522</v>
      </c>
      <c r="C118" s="1" t="s">
        <v>14</v>
      </c>
      <c r="D118" s="1" t="s">
        <v>23</v>
      </c>
      <c r="E118" s="1" t="str">
        <f>"女"</f>
        <v>女</v>
      </c>
      <c r="F118" s="1" t="str">
        <f>"25051701617"</f>
        <v>25051701617</v>
      </c>
      <c r="G118" s="1">
        <v>77</v>
      </c>
      <c r="H118" s="1">
        <v>31</v>
      </c>
      <c r="I118" s="1">
        <v>75.52</v>
      </c>
      <c r="J118" s="2">
        <f t="shared" si="8"/>
        <v>76.111999999999995</v>
      </c>
    </row>
    <row r="119" spans="1:10" ht="19.95" customHeight="1" x14ac:dyDescent="0.25">
      <c r="A119" s="1">
        <v>117</v>
      </c>
      <c r="B119" s="1" t="str">
        <f t="shared" si="13"/>
        <v>202522</v>
      </c>
      <c r="C119" s="1" t="s">
        <v>14</v>
      </c>
      <c r="D119" s="1" t="s">
        <v>23</v>
      </c>
      <c r="E119" s="1" t="str">
        <f>"男"</f>
        <v>男</v>
      </c>
      <c r="F119" s="1" t="str">
        <f>"25051701426"</f>
        <v>25051701426</v>
      </c>
      <c r="G119" s="1">
        <v>77</v>
      </c>
      <c r="H119" s="1">
        <v>25</v>
      </c>
      <c r="I119" s="1">
        <v>75.12</v>
      </c>
      <c r="J119" s="2">
        <f t="shared" si="8"/>
        <v>75.872</v>
      </c>
    </row>
    <row r="120" spans="1:10" ht="19.95" customHeight="1" x14ac:dyDescent="0.25">
      <c r="A120" s="1">
        <v>118</v>
      </c>
      <c r="B120" s="1" t="str">
        <f t="shared" si="13"/>
        <v>202522</v>
      </c>
      <c r="C120" s="1" t="s">
        <v>14</v>
      </c>
      <c r="D120" s="1" t="s">
        <v>23</v>
      </c>
      <c r="E120" s="1" t="str">
        <f>"女"</f>
        <v>女</v>
      </c>
      <c r="F120" s="1" t="str">
        <f>"25051701415"</f>
        <v>25051701415</v>
      </c>
      <c r="G120" s="1">
        <v>77</v>
      </c>
      <c r="H120" s="1">
        <v>22</v>
      </c>
      <c r="I120" s="1">
        <v>72.959999999999994</v>
      </c>
      <c r="J120" s="2">
        <f t="shared" si="8"/>
        <v>74.575999999999993</v>
      </c>
    </row>
    <row r="121" spans="1:10" ht="19.95" customHeight="1" x14ac:dyDescent="0.25">
      <c r="A121" s="1">
        <v>119</v>
      </c>
      <c r="B121" s="1" t="str">
        <f t="shared" si="13"/>
        <v>202522</v>
      </c>
      <c r="C121" s="1" t="s">
        <v>14</v>
      </c>
      <c r="D121" s="1" t="s">
        <v>23</v>
      </c>
      <c r="E121" s="1" t="str">
        <f>"女"</f>
        <v>女</v>
      </c>
      <c r="F121" s="1" t="str">
        <f>"25051701410"</f>
        <v>25051701410</v>
      </c>
      <c r="G121" s="1">
        <v>77</v>
      </c>
      <c r="H121" s="1" t="s">
        <v>13</v>
      </c>
      <c r="I121" s="1">
        <v>0</v>
      </c>
      <c r="J121" s="2">
        <f t="shared" si="8"/>
        <v>30.8</v>
      </c>
    </row>
    <row r="122" spans="1:10" ht="19.95" customHeight="1" x14ac:dyDescent="0.25">
      <c r="A122" s="1">
        <v>120</v>
      </c>
      <c r="B122" s="1" t="str">
        <f t="shared" ref="B122:B130" si="14">"202523"</f>
        <v>202523</v>
      </c>
      <c r="C122" s="1" t="s">
        <v>14</v>
      </c>
      <c r="D122" s="1" t="s">
        <v>23</v>
      </c>
      <c r="E122" s="1" t="str">
        <f>"女"</f>
        <v>女</v>
      </c>
      <c r="F122" s="1" t="str">
        <f>"25051701912"</f>
        <v>25051701912</v>
      </c>
      <c r="G122" s="1">
        <v>81</v>
      </c>
      <c r="H122" s="1">
        <v>5</v>
      </c>
      <c r="I122" s="1">
        <v>82.6</v>
      </c>
      <c r="J122" s="2">
        <f t="shared" si="8"/>
        <v>81.96</v>
      </c>
    </row>
    <row r="123" spans="1:10" ht="19.95" customHeight="1" x14ac:dyDescent="0.25">
      <c r="A123" s="1">
        <v>121</v>
      </c>
      <c r="B123" s="1" t="str">
        <f t="shared" si="14"/>
        <v>202523</v>
      </c>
      <c r="C123" s="1" t="s">
        <v>14</v>
      </c>
      <c r="D123" s="1" t="s">
        <v>23</v>
      </c>
      <c r="E123" s="1" t="str">
        <f>"女"</f>
        <v>女</v>
      </c>
      <c r="F123" s="1" t="str">
        <f>"25051701917"</f>
        <v>25051701917</v>
      </c>
      <c r="G123" s="1">
        <v>80</v>
      </c>
      <c r="H123" s="1">
        <v>21</v>
      </c>
      <c r="I123" s="1">
        <v>80</v>
      </c>
      <c r="J123" s="2">
        <f t="shared" si="8"/>
        <v>80</v>
      </c>
    </row>
    <row r="124" spans="1:10" ht="19.95" customHeight="1" x14ac:dyDescent="0.25">
      <c r="A124" s="1">
        <v>122</v>
      </c>
      <c r="B124" s="1" t="str">
        <f t="shared" si="14"/>
        <v>202523</v>
      </c>
      <c r="C124" s="1" t="s">
        <v>14</v>
      </c>
      <c r="D124" s="1" t="s">
        <v>23</v>
      </c>
      <c r="E124" s="1" t="str">
        <f>"男"</f>
        <v>男</v>
      </c>
      <c r="F124" s="1" t="str">
        <f>"25051701808"</f>
        <v>25051701808</v>
      </c>
      <c r="G124" s="1">
        <v>80</v>
      </c>
      <c r="H124" s="1">
        <v>14</v>
      </c>
      <c r="I124" s="1">
        <v>78.2</v>
      </c>
      <c r="J124" s="2">
        <f t="shared" si="8"/>
        <v>78.92</v>
      </c>
    </row>
    <row r="125" spans="1:10" ht="19.95" customHeight="1" x14ac:dyDescent="0.25">
      <c r="A125" s="1">
        <v>123</v>
      </c>
      <c r="B125" s="1" t="str">
        <f t="shared" si="14"/>
        <v>202523</v>
      </c>
      <c r="C125" s="1" t="s">
        <v>14</v>
      </c>
      <c r="D125" s="1" t="s">
        <v>23</v>
      </c>
      <c r="E125" s="1" t="str">
        <f>"男"</f>
        <v>男</v>
      </c>
      <c r="F125" s="1" t="str">
        <f>"25051701821"</f>
        <v>25051701821</v>
      </c>
      <c r="G125" s="1">
        <v>78</v>
      </c>
      <c r="H125" s="1">
        <v>17</v>
      </c>
      <c r="I125" s="1">
        <v>78.599999999999994</v>
      </c>
      <c r="J125" s="2">
        <f t="shared" si="8"/>
        <v>78.36</v>
      </c>
    </row>
    <row r="126" spans="1:10" ht="19.95" customHeight="1" x14ac:dyDescent="0.25">
      <c r="A126" s="1">
        <v>124</v>
      </c>
      <c r="B126" s="1" t="str">
        <f t="shared" si="14"/>
        <v>202523</v>
      </c>
      <c r="C126" s="1" t="s">
        <v>14</v>
      </c>
      <c r="D126" s="1" t="s">
        <v>23</v>
      </c>
      <c r="E126" s="1" t="str">
        <f>"女"</f>
        <v>女</v>
      </c>
      <c r="F126" s="1" t="str">
        <f>"25051701811"</f>
        <v>25051701811</v>
      </c>
      <c r="G126" s="1">
        <v>79</v>
      </c>
      <c r="H126" s="1">
        <v>6</v>
      </c>
      <c r="I126" s="1">
        <v>77.8</v>
      </c>
      <c r="J126" s="2">
        <f t="shared" si="8"/>
        <v>78.28</v>
      </c>
    </row>
    <row r="127" spans="1:10" ht="19.95" customHeight="1" x14ac:dyDescent="0.25">
      <c r="A127" s="1">
        <v>125</v>
      </c>
      <c r="B127" s="1" t="str">
        <f t="shared" si="14"/>
        <v>202523</v>
      </c>
      <c r="C127" s="1" t="s">
        <v>14</v>
      </c>
      <c r="D127" s="1" t="s">
        <v>23</v>
      </c>
      <c r="E127" s="1" t="str">
        <f>"女"</f>
        <v>女</v>
      </c>
      <c r="F127" s="1" t="str">
        <f>"25051701916"</f>
        <v>25051701916</v>
      </c>
      <c r="G127" s="1">
        <v>78</v>
      </c>
      <c r="H127" s="1">
        <v>22</v>
      </c>
      <c r="I127" s="1">
        <v>78.400000000000006</v>
      </c>
      <c r="J127" s="2">
        <f t="shared" si="8"/>
        <v>78.240000000000009</v>
      </c>
    </row>
    <row r="128" spans="1:10" ht="19.95" customHeight="1" x14ac:dyDescent="0.25">
      <c r="A128" s="1">
        <v>126</v>
      </c>
      <c r="B128" s="1" t="str">
        <f t="shared" si="14"/>
        <v>202523</v>
      </c>
      <c r="C128" s="1" t="s">
        <v>14</v>
      </c>
      <c r="D128" s="1" t="s">
        <v>23</v>
      </c>
      <c r="E128" s="1" t="str">
        <f>"女"</f>
        <v>女</v>
      </c>
      <c r="F128" s="1" t="str">
        <f>"25051701915"</f>
        <v>25051701915</v>
      </c>
      <c r="G128" s="1">
        <v>78</v>
      </c>
      <c r="H128" s="1">
        <v>1</v>
      </c>
      <c r="I128" s="1">
        <v>77.2</v>
      </c>
      <c r="J128" s="2">
        <f t="shared" si="8"/>
        <v>77.52000000000001</v>
      </c>
    </row>
    <row r="129" spans="1:10" ht="19.95" customHeight="1" x14ac:dyDescent="0.25">
      <c r="A129" s="1">
        <v>127</v>
      </c>
      <c r="B129" s="1" t="str">
        <f t="shared" si="14"/>
        <v>202523</v>
      </c>
      <c r="C129" s="1" t="s">
        <v>14</v>
      </c>
      <c r="D129" s="1" t="s">
        <v>23</v>
      </c>
      <c r="E129" s="1" t="str">
        <f>"女"</f>
        <v>女</v>
      </c>
      <c r="F129" s="1" t="str">
        <f>"25051701807"</f>
        <v>25051701807</v>
      </c>
      <c r="G129" s="1">
        <v>78</v>
      </c>
      <c r="H129" s="1">
        <v>15</v>
      </c>
      <c r="I129" s="1">
        <v>71.400000000000006</v>
      </c>
      <c r="J129" s="2">
        <f t="shared" si="8"/>
        <v>74.040000000000006</v>
      </c>
    </row>
    <row r="130" spans="1:10" ht="19.95" customHeight="1" x14ac:dyDescent="0.25">
      <c r="A130" s="1">
        <v>128</v>
      </c>
      <c r="B130" s="1" t="str">
        <f t="shared" si="14"/>
        <v>202523</v>
      </c>
      <c r="C130" s="1" t="s">
        <v>14</v>
      </c>
      <c r="D130" s="1" t="s">
        <v>23</v>
      </c>
      <c r="E130" s="1" t="str">
        <f>"女"</f>
        <v>女</v>
      </c>
      <c r="F130" s="1" t="str">
        <f>"25051701920"</f>
        <v>25051701920</v>
      </c>
      <c r="G130" s="1">
        <v>78</v>
      </c>
      <c r="H130" s="1" t="s">
        <v>13</v>
      </c>
      <c r="I130" s="1">
        <v>0</v>
      </c>
      <c r="J130" s="2">
        <f t="shared" si="8"/>
        <v>31.200000000000003</v>
      </c>
    </row>
    <row r="131" spans="1:10" ht="19.95" customHeight="1" x14ac:dyDescent="0.25">
      <c r="A131" s="1">
        <v>129</v>
      </c>
      <c r="B131" s="1" t="str">
        <f>"202524"</f>
        <v>202524</v>
      </c>
      <c r="C131" s="1" t="s">
        <v>21</v>
      </c>
      <c r="D131" s="1" t="s">
        <v>24</v>
      </c>
      <c r="E131" s="1" t="str">
        <f>"男"</f>
        <v>男</v>
      </c>
      <c r="F131" s="1" t="str">
        <f>"25051701923"</f>
        <v>25051701923</v>
      </c>
      <c r="G131" s="1">
        <v>75</v>
      </c>
      <c r="H131" s="1">
        <v>32</v>
      </c>
      <c r="I131" s="1">
        <v>76.2</v>
      </c>
      <c r="J131" s="2">
        <f t="shared" ref="J131:J166" si="15">G131*0.4+I131*0.6</f>
        <v>75.72</v>
      </c>
    </row>
    <row r="132" spans="1:10" ht="19.95" customHeight="1" x14ac:dyDescent="0.25">
      <c r="A132" s="1">
        <v>130</v>
      </c>
      <c r="B132" s="1" t="str">
        <f>"202524"</f>
        <v>202524</v>
      </c>
      <c r="C132" s="1" t="s">
        <v>21</v>
      </c>
      <c r="D132" s="1" t="s">
        <v>24</v>
      </c>
      <c r="E132" s="1" t="str">
        <f t="shared" ref="E132:E138" si="16">"女"</f>
        <v>女</v>
      </c>
      <c r="F132" s="1" t="str">
        <f>"25051701924"</f>
        <v>25051701924</v>
      </c>
      <c r="G132" s="1">
        <v>75</v>
      </c>
      <c r="H132" s="1">
        <v>15</v>
      </c>
      <c r="I132" s="1">
        <v>75.36</v>
      </c>
      <c r="J132" s="2">
        <f t="shared" si="15"/>
        <v>75.216000000000008</v>
      </c>
    </row>
    <row r="133" spans="1:10" ht="19.95" customHeight="1" x14ac:dyDescent="0.25">
      <c r="A133" s="1">
        <v>131</v>
      </c>
      <c r="B133" s="1" t="str">
        <f>"202524"</f>
        <v>202524</v>
      </c>
      <c r="C133" s="1" t="s">
        <v>21</v>
      </c>
      <c r="D133" s="1" t="s">
        <v>24</v>
      </c>
      <c r="E133" s="1" t="str">
        <f t="shared" si="16"/>
        <v>女</v>
      </c>
      <c r="F133" s="1" t="str">
        <f>"25051701926"</f>
        <v>25051701926</v>
      </c>
      <c r="G133" s="1">
        <v>72</v>
      </c>
      <c r="H133" s="1">
        <v>11</v>
      </c>
      <c r="I133" s="1">
        <v>76.2</v>
      </c>
      <c r="J133" s="2">
        <f t="shared" si="15"/>
        <v>74.52</v>
      </c>
    </row>
    <row r="134" spans="1:10" ht="19.95" customHeight="1" x14ac:dyDescent="0.25">
      <c r="A134" s="1">
        <v>132</v>
      </c>
      <c r="B134" s="1" t="str">
        <f>"202524"</f>
        <v>202524</v>
      </c>
      <c r="C134" s="1" t="s">
        <v>21</v>
      </c>
      <c r="D134" s="1" t="s">
        <v>24</v>
      </c>
      <c r="E134" s="1" t="str">
        <f t="shared" si="16"/>
        <v>女</v>
      </c>
      <c r="F134" s="1" t="str">
        <f>"25051701930"</f>
        <v>25051701930</v>
      </c>
      <c r="G134" s="1">
        <v>72</v>
      </c>
      <c r="H134" s="1">
        <v>16</v>
      </c>
      <c r="I134" s="1">
        <v>75</v>
      </c>
      <c r="J134" s="2">
        <f t="shared" si="15"/>
        <v>73.8</v>
      </c>
    </row>
    <row r="135" spans="1:10" ht="19.95" customHeight="1" x14ac:dyDescent="0.25">
      <c r="A135" s="1">
        <v>133</v>
      </c>
      <c r="B135" s="1" t="str">
        <f>"202525"</f>
        <v>202525</v>
      </c>
      <c r="C135" s="1" t="s">
        <v>14</v>
      </c>
      <c r="D135" s="1" t="s">
        <v>24</v>
      </c>
      <c r="E135" s="1" t="str">
        <f t="shared" si="16"/>
        <v>女</v>
      </c>
      <c r="F135" s="1" t="str">
        <f>"25051702026"</f>
        <v>25051702026</v>
      </c>
      <c r="G135" s="1">
        <v>74</v>
      </c>
      <c r="H135" s="1">
        <v>8</v>
      </c>
      <c r="I135" s="1">
        <v>77.14</v>
      </c>
      <c r="J135" s="2">
        <f t="shared" si="15"/>
        <v>75.884</v>
      </c>
    </row>
    <row r="136" spans="1:10" ht="19.95" customHeight="1" x14ac:dyDescent="0.25">
      <c r="A136" s="1">
        <v>134</v>
      </c>
      <c r="B136" s="1" t="str">
        <f>"202525"</f>
        <v>202525</v>
      </c>
      <c r="C136" s="1" t="s">
        <v>14</v>
      </c>
      <c r="D136" s="1" t="s">
        <v>24</v>
      </c>
      <c r="E136" s="1" t="str">
        <f t="shared" si="16"/>
        <v>女</v>
      </c>
      <c r="F136" s="1" t="str">
        <f>"25051702113"</f>
        <v>25051702113</v>
      </c>
      <c r="G136" s="1">
        <v>74</v>
      </c>
      <c r="H136" s="1">
        <v>28</v>
      </c>
      <c r="I136" s="1">
        <v>76.94</v>
      </c>
      <c r="J136" s="2">
        <f t="shared" si="15"/>
        <v>75.763999999999996</v>
      </c>
    </row>
    <row r="137" spans="1:10" ht="19.95" customHeight="1" x14ac:dyDescent="0.25">
      <c r="A137" s="1">
        <v>135</v>
      </c>
      <c r="B137" s="1" t="str">
        <f>"202525"</f>
        <v>202525</v>
      </c>
      <c r="C137" s="1" t="s">
        <v>14</v>
      </c>
      <c r="D137" s="1" t="s">
        <v>24</v>
      </c>
      <c r="E137" s="1" t="str">
        <f t="shared" si="16"/>
        <v>女</v>
      </c>
      <c r="F137" s="1" t="str">
        <f>"25051702123"</f>
        <v>25051702123</v>
      </c>
      <c r="G137" s="1">
        <v>75</v>
      </c>
      <c r="H137" s="1">
        <v>6</v>
      </c>
      <c r="I137" s="1">
        <v>73.62</v>
      </c>
      <c r="J137" s="2">
        <f t="shared" si="15"/>
        <v>74.171999999999997</v>
      </c>
    </row>
    <row r="138" spans="1:10" ht="19.95" customHeight="1" x14ac:dyDescent="0.25">
      <c r="A138" s="1">
        <v>136</v>
      </c>
      <c r="B138" s="1" t="str">
        <f>"202526"</f>
        <v>202526</v>
      </c>
      <c r="C138" s="1" t="s">
        <v>21</v>
      </c>
      <c r="D138" s="1" t="s">
        <v>25</v>
      </c>
      <c r="E138" s="1" t="str">
        <f t="shared" si="16"/>
        <v>女</v>
      </c>
      <c r="F138" s="1" t="str">
        <f>"25051702227"</f>
        <v>25051702227</v>
      </c>
      <c r="G138" s="1">
        <v>75</v>
      </c>
      <c r="H138" s="1">
        <v>5</v>
      </c>
      <c r="I138" s="1">
        <v>75.8</v>
      </c>
      <c r="J138" s="2">
        <f t="shared" si="15"/>
        <v>75.47999999999999</v>
      </c>
    </row>
    <row r="139" spans="1:10" ht="19.95" customHeight="1" x14ac:dyDescent="0.25">
      <c r="A139" s="1">
        <v>137</v>
      </c>
      <c r="B139" s="1" t="str">
        <f>"202526"</f>
        <v>202526</v>
      </c>
      <c r="C139" s="1" t="s">
        <v>21</v>
      </c>
      <c r="D139" s="1" t="s">
        <v>25</v>
      </c>
      <c r="E139" s="1" t="str">
        <f>"男"</f>
        <v>男</v>
      </c>
      <c r="F139" s="1" t="str">
        <f>"25051702218"</f>
        <v>25051702218</v>
      </c>
      <c r="G139" s="1">
        <v>72</v>
      </c>
      <c r="H139" s="1">
        <v>7</v>
      </c>
      <c r="I139" s="1">
        <v>77</v>
      </c>
      <c r="J139" s="2">
        <f t="shared" si="15"/>
        <v>75</v>
      </c>
    </row>
    <row r="140" spans="1:10" ht="19.95" customHeight="1" x14ac:dyDescent="0.25">
      <c r="A140" s="1">
        <v>138</v>
      </c>
      <c r="B140" s="1" t="str">
        <f>"202526"</f>
        <v>202526</v>
      </c>
      <c r="C140" s="1" t="s">
        <v>21</v>
      </c>
      <c r="D140" s="1" t="s">
        <v>25</v>
      </c>
      <c r="E140" s="1" t="str">
        <f>"男"</f>
        <v>男</v>
      </c>
      <c r="F140" s="1" t="str">
        <f>"25051702219"</f>
        <v>25051702219</v>
      </c>
      <c r="G140" s="1">
        <v>72</v>
      </c>
      <c r="H140" s="1">
        <v>22</v>
      </c>
      <c r="I140" s="1">
        <v>75</v>
      </c>
      <c r="J140" s="2">
        <f t="shared" si="15"/>
        <v>73.8</v>
      </c>
    </row>
    <row r="141" spans="1:10" ht="19.95" customHeight="1" x14ac:dyDescent="0.25">
      <c r="A141" s="1">
        <v>139</v>
      </c>
      <c r="B141" s="1" t="str">
        <f>"202526"</f>
        <v>202526</v>
      </c>
      <c r="C141" s="1" t="s">
        <v>21</v>
      </c>
      <c r="D141" s="1" t="s">
        <v>25</v>
      </c>
      <c r="E141" s="1" t="str">
        <f>"男"</f>
        <v>男</v>
      </c>
      <c r="F141" s="1" t="str">
        <f>"25051702129"</f>
        <v>25051702129</v>
      </c>
      <c r="G141" s="1">
        <v>75</v>
      </c>
      <c r="H141" s="1">
        <v>21</v>
      </c>
      <c r="I141" s="1">
        <v>72</v>
      </c>
      <c r="J141" s="2">
        <f t="shared" si="15"/>
        <v>73.199999999999989</v>
      </c>
    </row>
    <row r="142" spans="1:10" ht="19.95" customHeight="1" x14ac:dyDescent="0.25">
      <c r="A142" s="1">
        <v>140</v>
      </c>
      <c r="B142" s="1" t="str">
        <f t="shared" ref="B142:B151" si="17">"202527"</f>
        <v>202527</v>
      </c>
      <c r="C142" s="1" t="s">
        <v>14</v>
      </c>
      <c r="D142" s="1" t="s">
        <v>25</v>
      </c>
      <c r="E142" s="1" t="str">
        <f>"男"</f>
        <v>男</v>
      </c>
      <c r="F142" s="1" t="str">
        <f>"25051702601"</f>
        <v>25051702601</v>
      </c>
      <c r="G142" s="1">
        <v>73</v>
      </c>
      <c r="H142" s="1">
        <v>1</v>
      </c>
      <c r="I142" s="1">
        <v>77.8</v>
      </c>
      <c r="J142" s="2">
        <f t="shared" si="15"/>
        <v>75.88</v>
      </c>
    </row>
    <row r="143" spans="1:10" ht="19.95" customHeight="1" x14ac:dyDescent="0.25">
      <c r="A143" s="1">
        <v>141</v>
      </c>
      <c r="B143" s="1" t="str">
        <f t="shared" si="17"/>
        <v>202527</v>
      </c>
      <c r="C143" s="1" t="s">
        <v>14</v>
      </c>
      <c r="D143" s="1" t="s">
        <v>25</v>
      </c>
      <c r="E143" s="1" t="str">
        <f>"女"</f>
        <v>女</v>
      </c>
      <c r="F143" s="1" t="str">
        <f>"25051702503"</f>
        <v>25051702503</v>
      </c>
      <c r="G143" s="1">
        <v>73</v>
      </c>
      <c r="H143" s="1">
        <v>13</v>
      </c>
      <c r="I143" s="1">
        <v>77.599999999999994</v>
      </c>
      <c r="J143" s="2">
        <f t="shared" si="15"/>
        <v>75.759999999999991</v>
      </c>
    </row>
    <row r="144" spans="1:10" ht="19.95" customHeight="1" x14ac:dyDescent="0.25">
      <c r="A144" s="1">
        <v>142</v>
      </c>
      <c r="B144" s="1" t="str">
        <f t="shared" si="17"/>
        <v>202527</v>
      </c>
      <c r="C144" s="1" t="s">
        <v>14</v>
      </c>
      <c r="D144" s="1" t="s">
        <v>25</v>
      </c>
      <c r="E144" s="1" t="str">
        <f>"男"</f>
        <v>男</v>
      </c>
      <c r="F144" s="1" t="str">
        <f>"25051702523"</f>
        <v>25051702523</v>
      </c>
      <c r="G144" s="1">
        <v>73</v>
      </c>
      <c r="H144" s="1">
        <v>16</v>
      </c>
      <c r="I144" s="1">
        <v>77</v>
      </c>
      <c r="J144" s="2">
        <f t="shared" si="15"/>
        <v>75.400000000000006</v>
      </c>
    </row>
    <row r="145" spans="1:10" ht="19.95" customHeight="1" x14ac:dyDescent="0.25">
      <c r="A145" s="1">
        <v>143</v>
      </c>
      <c r="B145" s="1" t="str">
        <f t="shared" si="17"/>
        <v>202527</v>
      </c>
      <c r="C145" s="1" t="s">
        <v>14</v>
      </c>
      <c r="D145" s="1" t="s">
        <v>25</v>
      </c>
      <c r="E145" s="1" t="str">
        <f>"男"</f>
        <v>男</v>
      </c>
      <c r="F145" s="1" t="str">
        <f>"25051702415"</f>
        <v>25051702415</v>
      </c>
      <c r="G145" s="1">
        <v>74</v>
      </c>
      <c r="H145" s="1">
        <v>23</v>
      </c>
      <c r="I145" s="1">
        <v>74.8</v>
      </c>
      <c r="J145" s="2">
        <f t="shared" si="15"/>
        <v>74.47999999999999</v>
      </c>
    </row>
    <row r="146" spans="1:10" ht="19.95" customHeight="1" x14ac:dyDescent="0.25">
      <c r="A146" s="1">
        <v>144</v>
      </c>
      <c r="B146" s="1" t="str">
        <f t="shared" si="17"/>
        <v>202527</v>
      </c>
      <c r="C146" s="1" t="s">
        <v>14</v>
      </c>
      <c r="D146" s="1" t="s">
        <v>25</v>
      </c>
      <c r="E146" s="1" t="str">
        <f>"女"</f>
        <v>女</v>
      </c>
      <c r="F146" s="1" t="str">
        <f>"25051702510"</f>
        <v>25051702510</v>
      </c>
      <c r="G146" s="1">
        <v>75</v>
      </c>
      <c r="H146" s="1">
        <v>18</v>
      </c>
      <c r="I146" s="1">
        <v>73.8</v>
      </c>
      <c r="J146" s="2">
        <f t="shared" si="15"/>
        <v>74.28</v>
      </c>
    </row>
    <row r="147" spans="1:10" ht="19.95" customHeight="1" x14ac:dyDescent="0.25">
      <c r="A147" s="1">
        <v>145</v>
      </c>
      <c r="B147" s="1" t="str">
        <f t="shared" si="17"/>
        <v>202527</v>
      </c>
      <c r="C147" s="1" t="s">
        <v>14</v>
      </c>
      <c r="D147" s="1" t="s">
        <v>25</v>
      </c>
      <c r="E147" s="1" t="str">
        <f>"男"</f>
        <v>男</v>
      </c>
      <c r="F147" s="1" t="str">
        <f>"25051702521"</f>
        <v>25051702521</v>
      </c>
      <c r="G147" s="1">
        <v>74</v>
      </c>
      <c r="H147" s="1">
        <v>3</v>
      </c>
      <c r="I147" s="1">
        <v>74.2</v>
      </c>
      <c r="J147" s="2">
        <f t="shared" si="15"/>
        <v>74.12</v>
      </c>
    </row>
    <row r="148" spans="1:10" ht="19.95" customHeight="1" x14ac:dyDescent="0.25">
      <c r="A148" s="1">
        <v>146</v>
      </c>
      <c r="B148" s="1" t="str">
        <f t="shared" si="17"/>
        <v>202527</v>
      </c>
      <c r="C148" s="1" t="s">
        <v>14</v>
      </c>
      <c r="D148" s="1" t="s">
        <v>25</v>
      </c>
      <c r="E148" s="1" t="str">
        <f>"男"</f>
        <v>男</v>
      </c>
      <c r="F148" s="1" t="str">
        <f>"25051702512"</f>
        <v>25051702512</v>
      </c>
      <c r="G148" s="1">
        <v>74</v>
      </c>
      <c r="H148" s="1">
        <v>33</v>
      </c>
      <c r="I148" s="1">
        <v>73.400000000000006</v>
      </c>
      <c r="J148" s="2">
        <f t="shared" si="15"/>
        <v>73.64</v>
      </c>
    </row>
    <row r="149" spans="1:10" ht="19.95" customHeight="1" x14ac:dyDescent="0.25">
      <c r="A149" s="1">
        <v>147</v>
      </c>
      <c r="B149" s="1" t="str">
        <f t="shared" si="17"/>
        <v>202527</v>
      </c>
      <c r="C149" s="1" t="s">
        <v>14</v>
      </c>
      <c r="D149" s="1" t="s">
        <v>25</v>
      </c>
      <c r="E149" s="1" t="str">
        <f>"女"</f>
        <v>女</v>
      </c>
      <c r="F149" s="1" t="str">
        <f>"25051702509"</f>
        <v>25051702509</v>
      </c>
      <c r="G149" s="1">
        <v>73</v>
      </c>
      <c r="H149" s="1">
        <v>14</v>
      </c>
      <c r="I149" s="1">
        <v>73.599999999999994</v>
      </c>
      <c r="J149" s="2">
        <f t="shared" si="15"/>
        <v>73.36</v>
      </c>
    </row>
    <row r="150" spans="1:10" ht="19.95" customHeight="1" x14ac:dyDescent="0.25">
      <c r="A150" s="1">
        <v>148</v>
      </c>
      <c r="B150" s="1" t="str">
        <f t="shared" si="17"/>
        <v>202527</v>
      </c>
      <c r="C150" s="1" t="s">
        <v>14</v>
      </c>
      <c r="D150" s="1" t="s">
        <v>25</v>
      </c>
      <c r="E150" s="1" t="str">
        <f>"女"</f>
        <v>女</v>
      </c>
      <c r="F150" s="1" t="str">
        <f>"25051702522"</f>
        <v>25051702522</v>
      </c>
      <c r="G150" s="1">
        <v>73</v>
      </c>
      <c r="H150" s="1">
        <v>10</v>
      </c>
      <c r="I150" s="1">
        <v>70.2</v>
      </c>
      <c r="J150" s="2">
        <f t="shared" si="15"/>
        <v>71.319999999999993</v>
      </c>
    </row>
    <row r="151" spans="1:10" ht="19.95" customHeight="1" x14ac:dyDescent="0.25">
      <c r="A151" s="1">
        <v>149</v>
      </c>
      <c r="B151" s="1" t="str">
        <f t="shared" si="17"/>
        <v>202527</v>
      </c>
      <c r="C151" s="1" t="s">
        <v>14</v>
      </c>
      <c r="D151" s="1" t="s">
        <v>25</v>
      </c>
      <c r="E151" s="1" t="str">
        <f>"男"</f>
        <v>男</v>
      </c>
      <c r="F151" s="1" t="str">
        <f>"25051702516"</f>
        <v>25051702516</v>
      </c>
      <c r="G151" s="1">
        <v>74</v>
      </c>
      <c r="H151" s="1" t="s">
        <v>13</v>
      </c>
      <c r="I151" s="1">
        <v>0</v>
      </c>
      <c r="J151" s="2">
        <f t="shared" si="15"/>
        <v>29.6</v>
      </c>
    </row>
    <row r="152" spans="1:10" ht="19.95" customHeight="1" x14ac:dyDescent="0.25">
      <c r="A152" s="1">
        <v>150</v>
      </c>
      <c r="B152" s="1" t="str">
        <f>"202528"</f>
        <v>202528</v>
      </c>
      <c r="C152" s="1" t="s">
        <v>21</v>
      </c>
      <c r="D152" s="1" t="s">
        <v>26</v>
      </c>
      <c r="E152" s="1" t="str">
        <f>"男"</f>
        <v>男</v>
      </c>
      <c r="F152" s="1" t="str">
        <f>"25051702608"</f>
        <v>25051702608</v>
      </c>
      <c r="G152" s="1">
        <v>70</v>
      </c>
      <c r="H152" s="1">
        <v>17</v>
      </c>
      <c r="I152" s="1">
        <v>78.260000000000005</v>
      </c>
      <c r="J152" s="2">
        <f t="shared" si="15"/>
        <v>74.956000000000003</v>
      </c>
    </row>
    <row r="153" spans="1:10" ht="19.95" customHeight="1" x14ac:dyDescent="0.25">
      <c r="A153" s="1">
        <v>151</v>
      </c>
      <c r="B153" s="1" t="str">
        <f>"202528"</f>
        <v>202528</v>
      </c>
      <c r="C153" s="1" t="s">
        <v>21</v>
      </c>
      <c r="D153" s="1" t="s">
        <v>26</v>
      </c>
      <c r="E153" s="1" t="str">
        <f>"女"</f>
        <v>女</v>
      </c>
      <c r="F153" s="1" t="str">
        <f>"25051702606"</f>
        <v>25051702606</v>
      </c>
      <c r="G153" s="1">
        <v>69</v>
      </c>
      <c r="H153" s="1">
        <v>27</v>
      </c>
      <c r="I153" s="1">
        <v>75.86</v>
      </c>
      <c r="J153" s="2">
        <f t="shared" si="15"/>
        <v>73.116</v>
      </c>
    </row>
    <row r="154" spans="1:10" ht="19.95" customHeight="1" x14ac:dyDescent="0.25">
      <c r="A154" s="1">
        <v>152</v>
      </c>
      <c r="B154" s="1" t="str">
        <f>"202528"</f>
        <v>202528</v>
      </c>
      <c r="C154" s="1" t="s">
        <v>21</v>
      </c>
      <c r="D154" s="1" t="s">
        <v>26</v>
      </c>
      <c r="E154" s="1" t="str">
        <f>"男"</f>
        <v>男</v>
      </c>
      <c r="F154" s="1" t="str">
        <f>"25051702607"</f>
        <v>25051702607</v>
      </c>
      <c r="G154" s="1">
        <v>66</v>
      </c>
      <c r="H154" s="1">
        <v>1</v>
      </c>
      <c r="I154" s="1">
        <v>72.42</v>
      </c>
      <c r="J154" s="2">
        <f t="shared" si="15"/>
        <v>69.852000000000004</v>
      </c>
    </row>
    <row r="155" spans="1:10" ht="19.95" customHeight="1" x14ac:dyDescent="0.25">
      <c r="A155" s="1">
        <v>153</v>
      </c>
      <c r="B155" s="1" t="str">
        <f>"202529"</f>
        <v>202529</v>
      </c>
      <c r="C155" s="1" t="s">
        <v>14</v>
      </c>
      <c r="D155" s="1" t="s">
        <v>26</v>
      </c>
      <c r="E155" s="1" t="str">
        <f>"女"</f>
        <v>女</v>
      </c>
      <c r="F155" s="1" t="str">
        <f>"25051702627"</f>
        <v>25051702627</v>
      </c>
      <c r="G155" s="1">
        <v>72</v>
      </c>
      <c r="H155" s="1">
        <v>20</v>
      </c>
      <c r="I155" s="1">
        <v>78.599999999999994</v>
      </c>
      <c r="J155" s="2">
        <f t="shared" si="15"/>
        <v>75.959999999999994</v>
      </c>
    </row>
    <row r="156" spans="1:10" ht="19.95" customHeight="1" x14ac:dyDescent="0.25">
      <c r="A156" s="1">
        <v>154</v>
      </c>
      <c r="B156" s="1" t="str">
        <f>"202529"</f>
        <v>202529</v>
      </c>
      <c r="C156" s="1" t="s">
        <v>14</v>
      </c>
      <c r="D156" s="1" t="s">
        <v>26</v>
      </c>
      <c r="E156" s="1" t="str">
        <f>"男"</f>
        <v>男</v>
      </c>
      <c r="F156" s="1" t="str">
        <f>"25051702705"</f>
        <v>25051702705</v>
      </c>
      <c r="G156" s="1">
        <v>72</v>
      </c>
      <c r="H156" s="1">
        <v>28</v>
      </c>
      <c r="I156" s="1">
        <v>76.400000000000006</v>
      </c>
      <c r="J156" s="2">
        <f t="shared" si="15"/>
        <v>74.64</v>
      </c>
    </row>
    <row r="157" spans="1:10" ht="19.95" customHeight="1" x14ac:dyDescent="0.25">
      <c r="A157" s="1">
        <v>155</v>
      </c>
      <c r="B157" s="1" t="str">
        <f>"202529"</f>
        <v>202529</v>
      </c>
      <c r="C157" s="1" t="s">
        <v>14</v>
      </c>
      <c r="D157" s="1" t="s">
        <v>26</v>
      </c>
      <c r="E157" s="1" t="str">
        <f>"男"</f>
        <v>男</v>
      </c>
      <c r="F157" s="1" t="str">
        <f>"25051702710"</f>
        <v>25051702710</v>
      </c>
      <c r="G157" s="1">
        <v>73</v>
      </c>
      <c r="H157" s="1">
        <v>27</v>
      </c>
      <c r="I157" s="1">
        <v>74.599999999999994</v>
      </c>
      <c r="J157" s="2">
        <f t="shared" si="15"/>
        <v>73.960000000000008</v>
      </c>
    </row>
    <row r="158" spans="1:10" ht="19.95" customHeight="1" x14ac:dyDescent="0.25">
      <c r="A158" s="1">
        <v>156</v>
      </c>
      <c r="B158" s="1" t="str">
        <f>"202529"</f>
        <v>202529</v>
      </c>
      <c r="C158" s="1" t="s">
        <v>14</v>
      </c>
      <c r="D158" s="1" t="s">
        <v>26</v>
      </c>
      <c r="E158" s="1" t="str">
        <f>"男"</f>
        <v>男</v>
      </c>
      <c r="F158" s="1" t="str">
        <f>"25051702618"</f>
        <v>25051702618</v>
      </c>
      <c r="G158" s="1">
        <v>72</v>
      </c>
      <c r="H158" s="1">
        <v>6</v>
      </c>
      <c r="I158" s="1">
        <v>71.599999999999994</v>
      </c>
      <c r="J158" s="2">
        <f t="shared" si="15"/>
        <v>71.759999999999991</v>
      </c>
    </row>
    <row r="159" spans="1:10" ht="19.95" customHeight="1" x14ac:dyDescent="0.25">
      <c r="A159" s="1">
        <v>157</v>
      </c>
      <c r="B159" s="1" t="str">
        <f>"202530"</f>
        <v>202530</v>
      </c>
      <c r="C159" s="1" t="s">
        <v>14</v>
      </c>
      <c r="D159" s="1" t="s">
        <v>26</v>
      </c>
      <c r="E159" s="1" t="str">
        <f>"女"</f>
        <v>女</v>
      </c>
      <c r="F159" s="1" t="str">
        <f>"25051702801"</f>
        <v>25051702801</v>
      </c>
      <c r="G159" s="1">
        <v>73</v>
      </c>
      <c r="H159" s="1">
        <v>10</v>
      </c>
      <c r="I159" s="1">
        <v>74.44</v>
      </c>
      <c r="J159" s="2">
        <f t="shared" si="15"/>
        <v>73.864000000000004</v>
      </c>
    </row>
    <row r="160" spans="1:10" ht="19.95" customHeight="1" x14ac:dyDescent="0.25">
      <c r="A160" s="1">
        <v>158</v>
      </c>
      <c r="B160" s="1" t="str">
        <f>"202530"</f>
        <v>202530</v>
      </c>
      <c r="C160" s="1" t="s">
        <v>14</v>
      </c>
      <c r="D160" s="1" t="s">
        <v>26</v>
      </c>
      <c r="E160" s="1" t="str">
        <f>"女"</f>
        <v>女</v>
      </c>
      <c r="F160" s="1" t="str">
        <f>"25051702724"</f>
        <v>25051702724</v>
      </c>
      <c r="G160" s="1">
        <v>73</v>
      </c>
      <c r="H160" s="1">
        <v>34</v>
      </c>
      <c r="I160" s="1">
        <v>74.22</v>
      </c>
      <c r="J160" s="2">
        <f t="shared" si="15"/>
        <v>73.731999999999999</v>
      </c>
    </row>
    <row r="161" spans="1:10" ht="19.95" customHeight="1" x14ac:dyDescent="0.25">
      <c r="A161" s="1">
        <v>159</v>
      </c>
      <c r="B161" s="1" t="str">
        <f>"202530"</f>
        <v>202530</v>
      </c>
      <c r="C161" s="1" t="s">
        <v>14</v>
      </c>
      <c r="D161" s="1" t="s">
        <v>26</v>
      </c>
      <c r="E161" s="1" t="str">
        <f>"女"</f>
        <v>女</v>
      </c>
      <c r="F161" s="1" t="str">
        <f>"25051702807"</f>
        <v>25051702807</v>
      </c>
      <c r="G161" s="1">
        <v>75</v>
      </c>
      <c r="H161" s="1">
        <v>7</v>
      </c>
      <c r="I161" s="1">
        <v>72.62</v>
      </c>
      <c r="J161" s="2">
        <f t="shared" si="15"/>
        <v>73.572000000000003</v>
      </c>
    </row>
    <row r="162" spans="1:10" ht="19.95" customHeight="1" x14ac:dyDescent="0.25">
      <c r="A162" s="1">
        <v>160</v>
      </c>
      <c r="B162" s="1" t="str">
        <f>"202531"</f>
        <v>202531</v>
      </c>
      <c r="C162" s="1" t="s">
        <v>14</v>
      </c>
      <c r="D162" s="1" t="s">
        <v>27</v>
      </c>
      <c r="E162" s="1" t="str">
        <f>"女"</f>
        <v>女</v>
      </c>
      <c r="F162" s="1" t="str">
        <f>"25051702822"</f>
        <v>25051702822</v>
      </c>
      <c r="G162" s="1">
        <v>72</v>
      </c>
      <c r="H162" s="1">
        <v>3</v>
      </c>
      <c r="I162" s="1">
        <v>81.8</v>
      </c>
      <c r="J162" s="2">
        <f t="shared" si="15"/>
        <v>77.88</v>
      </c>
    </row>
    <row r="163" spans="1:10" ht="19.95" customHeight="1" x14ac:dyDescent="0.25">
      <c r="A163" s="1">
        <v>161</v>
      </c>
      <c r="B163" s="1" t="str">
        <f>"202531"</f>
        <v>202531</v>
      </c>
      <c r="C163" s="1" t="s">
        <v>14</v>
      </c>
      <c r="D163" s="1" t="s">
        <v>27</v>
      </c>
      <c r="E163" s="1" t="str">
        <f>"男"</f>
        <v>男</v>
      </c>
      <c r="F163" s="1" t="str">
        <f>"25051702814"</f>
        <v>25051702814</v>
      </c>
      <c r="G163" s="1">
        <v>73</v>
      </c>
      <c r="H163" s="1">
        <v>16</v>
      </c>
      <c r="I163" s="1">
        <v>75.599999999999994</v>
      </c>
      <c r="J163" s="2">
        <f t="shared" si="15"/>
        <v>74.56</v>
      </c>
    </row>
    <row r="164" spans="1:10" ht="19.95" customHeight="1" x14ac:dyDescent="0.25">
      <c r="A164" s="1">
        <v>162</v>
      </c>
      <c r="B164" s="1" t="str">
        <f>"202531"</f>
        <v>202531</v>
      </c>
      <c r="C164" s="1" t="s">
        <v>14</v>
      </c>
      <c r="D164" s="1" t="s">
        <v>27</v>
      </c>
      <c r="E164" s="1" t="str">
        <f>"女"</f>
        <v>女</v>
      </c>
      <c r="F164" s="1" t="str">
        <f>"25051702820"</f>
        <v>25051702820</v>
      </c>
      <c r="G164" s="1">
        <v>72</v>
      </c>
      <c r="H164" s="1">
        <v>19</v>
      </c>
      <c r="I164" s="1">
        <v>75</v>
      </c>
      <c r="J164" s="2">
        <f t="shared" si="15"/>
        <v>73.8</v>
      </c>
    </row>
    <row r="165" spans="1:10" ht="19.95" customHeight="1" x14ac:dyDescent="0.25">
      <c r="A165" s="1">
        <v>163</v>
      </c>
      <c r="B165" s="1" t="str">
        <f>"202531"</f>
        <v>202531</v>
      </c>
      <c r="C165" s="1" t="s">
        <v>14</v>
      </c>
      <c r="D165" s="1" t="s">
        <v>27</v>
      </c>
      <c r="E165" s="1" t="str">
        <f>"男"</f>
        <v>男</v>
      </c>
      <c r="F165" s="1" t="str">
        <f>"25051702824"</f>
        <v>25051702824</v>
      </c>
      <c r="G165" s="1">
        <v>73</v>
      </c>
      <c r="H165" s="1">
        <v>2</v>
      </c>
      <c r="I165" s="1">
        <v>72.8</v>
      </c>
      <c r="J165" s="2">
        <f t="shared" si="15"/>
        <v>72.88</v>
      </c>
    </row>
    <row r="166" spans="1:10" ht="19.95" customHeight="1" x14ac:dyDescent="0.25">
      <c r="A166" s="1">
        <v>164</v>
      </c>
      <c r="B166" s="1" t="str">
        <f>"202531"</f>
        <v>202531</v>
      </c>
      <c r="C166" s="1" t="s">
        <v>14</v>
      </c>
      <c r="D166" s="1" t="s">
        <v>27</v>
      </c>
      <c r="E166" s="1" t="str">
        <f>"女"</f>
        <v>女</v>
      </c>
      <c r="F166" s="1" t="str">
        <f>"25051702815"</f>
        <v>25051702815</v>
      </c>
      <c r="G166" s="1">
        <v>76</v>
      </c>
      <c r="H166" s="1" t="s">
        <v>13</v>
      </c>
      <c r="I166" s="1">
        <v>0</v>
      </c>
      <c r="J166" s="2">
        <f t="shared" si="15"/>
        <v>30.400000000000002</v>
      </c>
    </row>
  </sheetData>
  <mergeCells count="1">
    <mergeCell ref="A1:J1"/>
  </mergeCells>
  <phoneticPr fontId="1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z</dc:creator>
  <cp:lastModifiedBy>s z</cp:lastModifiedBy>
  <cp:lastPrinted>2025-06-24T02:10:12Z</cp:lastPrinted>
  <dcterms:created xsi:type="dcterms:W3CDTF">2015-06-05T18:19:34Z</dcterms:created>
  <dcterms:modified xsi:type="dcterms:W3CDTF">2025-06-24T02:10:21Z</dcterms:modified>
</cp:coreProperties>
</file>